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437\Desktop\APBA Replay Seasons\1982\End-of-Year Reports\"/>
    </mc:Choice>
  </mc:AlternateContent>
  <xr:revisionPtr revIDLastSave="0" documentId="8_{96F98C16-53F4-404D-8F56-2F98B101A82A}" xr6:coauthVersionLast="45" xr6:coauthVersionMax="45" xr10:uidLastSave="{00000000-0000-0000-0000-000000000000}"/>
  <bookViews>
    <workbookView xWindow="-120" yWindow="-120" windowWidth="20730" windowHeight="11160" xr2:uid="{52C6D961-F327-4E0F-B695-D653C607A8A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8" i="1" l="1"/>
  <c r="M138" i="1"/>
  <c r="E138" i="1"/>
  <c r="C138" i="1"/>
  <c r="D138" i="1" s="1"/>
  <c r="O137" i="1"/>
  <c r="M137" i="1"/>
  <c r="N137" i="1" s="1"/>
  <c r="E137" i="1"/>
  <c r="C137" i="1"/>
  <c r="D137" i="1" s="1"/>
  <c r="C134" i="1"/>
  <c r="C133" i="1"/>
  <c r="C130" i="1"/>
  <c r="C132" i="1"/>
  <c r="C131" i="1"/>
  <c r="C129" i="1"/>
  <c r="C128" i="1"/>
  <c r="G120" i="1"/>
  <c r="F120" i="1"/>
  <c r="D120" i="1"/>
  <c r="C120" i="1"/>
  <c r="G119" i="1"/>
  <c r="F119" i="1"/>
  <c r="D119" i="1"/>
  <c r="C119" i="1"/>
  <c r="G125" i="1"/>
  <c r="F125" i="1"/>
  <c r="D125" i="1"/>
  <c r="C125" i="1"/>
  <c r="G124" i="1"/>
  <c r="F124" i="1"/>
  <c r="D124" i="1"/>
  <c r="C124" i="1"/>
  <c r="G123" i="1"/>
  <c r="F123" i="1"/>
  <c r="D123" i="1"/>
  <c r="C123" i="1"/>
  <c r="G122" i="1"/>
  <c r="F122" i="1"/>
  <c r="D122" i="1"/>
  <c r="C122" i="1"/>
  <c r="G121" i="1"/>
  <c r="F121" i="1"/>
  <c r="D121" i="1"/>
  <c r="C121" i="1"/>
  <c r="G118" i="1"/>
  <c r="F118" i="1"/>
  <c r="D118" i="1"/>
  <c r="C118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J115" i="1"/>
  <c r="I115" i="1"/>
  <c r="H115" i="1"/>
  <c r="F115" i="1"/>
  <c r="E115" i="1"/>
  <c r="D115" i="1"/>
  <c r="C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J114" i="1"/>
  <c r="I114" i="1"/>
  <c r="H114" i="1"/>
  <c r="F114" i="1"/>
  <c r="E114" i="1"/>
  <c r="D114" i="1"/>
  <c r="C114" i="1"/>
  <c r="G111" i="1"/>
  <c r="F111" i="1"/>
  <c r="D111" i="1"/>
  <c r="C111" i="1"/>
  <c r="G110" i="1"/>
  <c r="F110" i="1"/>
  <c r="D110" i="1"/>
  <c r="C110" i="1"/>
  <c r="G107" i="1"/>
  <c r="F107" i="1"/>
  <c r="D107" i="1"/>
  <c r="C107" i="1"/>
  <c r="G106" i="1"/>
  <c r="F106" i="1"/>
  <c r="D106" i="1"/>
  <c r="C106" i="1"/>
  <c r="G105" i="1"/>
  <c r="F105" i="1"/>
  <c r="D105" i="1"/>
  <c r="C105" i="1"/>
  <c r="G103" i="1"/>
  <c r="F103" i="1"/>
  <c r="D103" i="1"/>
  <c r="C103" i="1"/>
  <c r="G104" i="1"/>
  <c r="F104" i="1"/>
  <c r="D104" i="1"/>
  <c r="C104" i="1"/>
  <c r="H100" i="1"/>
  <c r="G100" i="1"/>
  <c r="E100" i="1"/>
  <c r="D100" i="1"/>
  <c r="C100" i="1"/>
  <c r="N97" i="1"/>
  <c r="I97" i="1"/>
  <c r="H97" i="1"/>
  <c r="G97" i="1"/>
  <c r="F97" i="1"/>
  <c r="D97" i="1"/>
  <c r="C97" i="1"/>
  <c r="AC96" i="1"/>
  <c r="N95" i="1"/>
  <c r="I95" i="1"/>
  <c r="H95" i="1"/>
  <c r="G95" i="1"/>
  <c r="F95" i="1"/>
  <c r="D95" i="1"/>
  <c r="C95" i="1"/>
  <c r="AC95" i="1"/>
  <c r="N96" i="1"/>
  <c r="I96" i="1"/>
  <c r="H96" i="1"/>
  <c r="G96" i="1"/>
  <c r="F96" i="1"/>
  <c r="D96" i="1"/>
  <c r="C96" i="1"/>
  <c r="AD91" i="1"/>
  <c r="G91" i="1"/>
  <c r="F91" i="1"/>
  <c r="D91" i="1"/>
  <c r="C91" i="1"/>
  <c r="G89" i="1"/>
  <c r="F89" i="1"/>
  <c r="D89" i="1"/>
  <c r="C89" i="1"/>
  <c r="G90" i="1"/>
  <c r="F90" i="1"/>
  <c r="D90" i="1"/>
  <c r="C90" i="1"/>
  <c r="G87" i="1"/>
  <c r="F87" i="1"/>
  <c r="D87" i="1"/>
  <c r="C87" i="1"/>
  <c r="G86" i="1"/>
  <c r="F86" i="1"/>
  <c r="D86" i="1"/>
  <c r="C86" i="1"/>
  <c r="G88" i="1"/>
  <c r="F88" i="1"/>
  <c r="D88" i="1"/>
  <c r="C88" i="1"/>
  <c r="G84" i="1"/>
  <c r="F84" i="1"/>
  <c r="D84" i="1"/>
  <c r="C84" i="1"/>
  <c r="G85" i="1"/>
  <c r="F85" i="1"/>
  <c r="D85" i="1"/>
  <c r="C85" i="1"/>
  <c r="G83" i="1"/>
  <c r="F83" i="1"/>
  <c r="D83" i="1"/>
  <c r="C83" i="1"/>
  <c r="G82" i="1"/>
  <c r="F82" i="1"/>
  <c r="D82" i="1"/>
  <c r="C82" i="1"/>
  <c r="G81" i="1"/>
  <c r="F81" i="1"/>
  <c r="D81" i="1"/>
  <c r="C81" i="1"/>
  <c r="G78" i="1"/>
  <c r="F78" i="1"/>
  <c r="D78" i="1"/>
  <c r="C78" i="1"/>
  <c r="G76" i="1"/>
  <c r="F76" i="1"/>
  <c r="D76" i="1"/>
  <c r="C76" i="1"/>
  <c r="G75" i="1"/>
  <c r="F75" i="1"/>
  <c r="D75" i="1"/>
  <c r="C75" i="1"/>
  <c r="G77" i="1"/>
  <c r="F77" i="1"/>
  <c r="D77" i="1"/>
  <c r="C77" i="1"/>
  <c r="G74" i="1"/>
  <c r="F74" i="1"/>
  <c r="D74" i="1"/>
  <c r="C74" i="1"/>
  <c r="G73" i="1"/>
  <c r="F73" i="1"/>
  <c r="D73" i="1"/>
  <c r="C73" i="1"/>
  <c r="D69" i="1"/>
  <c r="E69" i="1" s="1"/>
  <c r="O66" i="1"/>
  <c r="M66" i="1"/>
  <c r="N66" i="1" s="1"/>
  <c r="F66" i="1"/>
  <c r="D66" i="1"/>
  <c r="E66" i="1" s="1"/>
  <c r="O65" i="1"/>
  <c r="M65" i="1"/>
  <c r="F65" i="1"/>
  <c r="D65" i="1"/>
  <c r="O64" i="1"/>
  <c r="M64" i="1"/>
  <c r="N64" i="1" s="1"/>
  <c r="F64" i="1"/>
  <c r="D64" i="1"/>
  <c r="E64" i="1" s="1"/>
  <c r="O63" i="1"/>
  <c r="M63" i="1"/>
  <c r="N63" i="1" s="1"/>
  <c r="F63" i="1"/>
  <c r="D63" i="1"/>
  <c r="E63" i="1" s="1"/>
  <c r="O62" i="1"/>
  <c r="M62" i="1"/>
  <c r="N62" i="1" s="1"/>
  <c r="F62" i="1"/>
  <c r="D62" i="1"/>
  <c r="E62" i="1" s="1"/>
  <c r="O61" i="1"/>
  <c r="M61" i="1"/>
  <c r="N61" i="1" s="1"/>
  <c r="F61" i="1"/>
  <c r="D61" i="1"/>
  <c r="O60" i="1"/>
  <c r="M60" i="1"/>
  <c r="N60" i="1" s="1"/>
  <c r="F60" i="1"/>
  <c r="D60" i="1"/>
  <c r="E60" i="1" s="1"/>
  <c r="O59" i="1"/>
  <c r="M59" i="1"/>
  <c r="N59" i="1" s="1"/>
  <c r="F59" i="1"/>
  <c r="D59" i="1"/>
  <c r="E59" i="1" s="1"/>
  <c r="O58" i="1"/>
  <c r="M58" i="1"/>
  <c r="N58" i="1" s="1"/>
  <c r="F58" i="1"/>
  <c r="D58" i="1"/>
  <c r="E58" i="1" s="1"/>
  <c r="O56" i="1"/>
  <c r="M56" i="1"/>
  <c r="N56" i="1" s="1"/>
  <c r="F56" i="1"/>
  <c r="D56" i="1"/>
  <c r="E56" i="1" s="1"/>
  <c r="O55" i="1"/>
  <c r="M55" i="1"/>
  <c r="N55" i="1" s="1"/>
  <c r="F55" i="1"/>
  <c r="D55" i="1"/>
  <c r="E55" i="1" s="1"/>
  <c r="O53" i="1"/>
  <c r="M53" i="1"/>
  <c r="N53" i="1" s="1"/>
  <c r="F53" i="1"/>
  <c r="D53" i="1"/>
  <c r="E53" i="1" s="1"/>
  <c r="O52" i="1"/>
  <c r="M52" i="1"/>
  <c r="N52" i="1" s="1"/>
  <c r="F52" i="1"/>
  <c r="D52" i="1"/>
  <c r="E52" i="1" s="1"/>
  <c r="O50" i="1"/>
  <c r="M50" i="1"/>
  <c r="F50" i="1"/>
  <c r="D50" i="1"/>
  <c r="O48" i="1"/>
  <c r="M48" i="1"/>
  <c r="N48" i="1" s="1"/>
  <c r="F48" i="1"/>
  <c r="D48" i="1"/>
  <c r="E48" i="1" s="1"/>
  <c r="O47" i="1"/>
  <c r="M47" i="1"/>
  <c r="N47" i="1" s="1"/>
  <c r="F47" i="1"/>
  <c r="D47" i="1"/>
  <c r="E47" i="1" s="1"/>
  <c r="O45" i="1"/>
  <c r="M45" i="1"/>
  <c r="F45" i="1"/>
  <c r="D45" i="1"/>
  <c r="O43" i="1"/>
  <c r="M43" i="1"/>
  <c r="F43" i="1"/>
  <c r="D43" i="1"/>
  <c r="E43" i="1" s="1"/>
  <c r="O42" i="1"/>
  <c r="M42" i="1"/>
  <c r="N42" i="1" s="1"/>
  <c r="F42" i="1"/>
  <c r="D42" i="1"/>
  <c r="E42" i="1" s="1"/>
  <c r="O39" i="1"/>
  <c r="M39" i="1"/>
  <c r="F39" i="1"/>
  <c r="D39" i="1"/>
  <c r="E39" i="1" s="1"/>
  <c r="O38" i="1"/>
  <c r="M38" i="1"/>
  <c r="N38" i="1" s="1"/>
  <c r="F38" i="1"/>
  <c r="D38" i="1"/>
  <c r="E38" i="1" s="1"/>
  <c r="O36" i="1"/>
  <c r="M36" i="1"/>
  <c r="F36" i="1"/>
  <c r="D36" i="1"/>
  <c r="O35" i="1"/>
  <c r="M35" i="1"/>
  <c r="F35" i="1"/>
  <c r="D35" i="1"/>
  <c r="O34" i="1"/>
  <c r="M34" i="1"/>
  <c r="N34" i="1" s="1"/>
  <c r="F34" i="1"/>
  <c r="D34" i="1"/>
  <c r="O20" i="1"/>
  <c r="M20" i="1"/>
  <c r="N20" i="1" s="1"/>
  <c r="F20" i="1"/>
  <c r="D20" i="1"/>
  <c r="E20" i="1" s="1"/>
  <c r="O19" i="1"/>
  <c r="M19" i="1"/>
  <c r="F19" i="1"/>
  <c r="D19" i="1"/>
  <c r="O18" i="1"/>
  <c r="M18" i="1"/>
  <c r="N18" i="1" s="1"/>
  <c r="F18" i="1"/>
  <c r="D18" i="1"/>
  <c r="E18" i="1" s="1"/>
  <c r="O16" i="1"/>
  <c r="M16" i="1"/>
  <c r="F16" i="1"/>
  <c r="D16" i="1"/>
  <c r="E16" i="1" s="1"/>
  <c r="O15" i="1"/>
  <c r="M15" i="1"/>
  <c r="F15" i="1"/>
  <c r="D15" i="1"/>
  <c r="E15" i="1" s="1"/>
  <c r="O12" i="1"/>
  <c r="M12" i="1"/>
  <c r="F12" i="1"/>
  <c r="D12" i="1"/>
  <c r="O11" i="1"/>
  <c r="M11" i="1"/>
  <c r="W11" i="1" s="1"/>
  <c r="F11" i="1"/>
  <c r="D11" i="1"/>
  <c r="E11" i="1" s="1"/>
  <c r="O9" i="1"/>
  <c r="M9" i="1"/>
  <c r="N9" i="1" s="1"/>
  <c r="F9" i="1"/>
  <c r="D9" i="1"/>
  <c r="E9" i="1" s="1"/>
  <c r="O8" i="1"/>
  <c r="M8" i="1"/>
  <c r="N8" i="1" s="1"/>
  <c r="F8" i="1"/>
  <c r="D8" i="1"/>
  <c r="O7" i="1"/>
  <c r="M7" i="1"/>
  <c r="N7" i="1" s="1"/>
  <c r="F7" i="1"/>
  <c r="D7" i="1"/>
  <c r="E7" i="1" s="1"/>
  <c r="O6" i="1"/>
  <c r="F6" i="1"/>
  <c r="F2" i="1"/>
  <c r="E2" i="1"/>
  <c r="O21" i="1" l="1"/>
  <c r="O26" i="1" s="1"/>
  <c r="O28" i="1" s="1"/>
  <c r="M139" i="1"/>
  <c r="M69" i="1" s="1"/>
  <c r="N69" i="1" s="1"/>
  <c r="E75" i="1"/>
  <c r="E81" i="1"/>
  <c r="V15" i="1"/>
  <c r="E78" i="1"/>
  <c r="E77" i="1"/>
  <c r="E82" i="1"/>
  <c r="E85" i="1"/>
  <c r="E87" i="1"/>
  <c r="E89" i="1"/>
  <c r="W16" i="1"/>
  <c r="E73" i="1"/>
  <c r="W14" i="1"/>
  <c r="E125" i="1"/>
  <c r="O23" i="1"/>
  <c r="F100" i="1"/>
  <c r="W15" i="1"/>
  <c r="V14" i="1"/>
  <c r="E106" i="1"/>
  <c r="E111" i="1"/>
  <c r="E119" i="1"/>
  <c r="G114" i="1"/>
  <c r="O40" i="1"/>
  <c r="W13" i="1"/>
  <c r="V16" i="1"/>
  <c r="E105" i="1"/>
  <c r="E110" i="1"/>
  <c r="M40" i="1"/>
  <c r="M67" i="1"/>
  <c r="E123" i="1"/>
  <c r="E84" i="1"/>
  <c r="E86" i="1"/>
  <c r="E90" i="1"/>
  <c r="E97" i="1"/>
  <c r="R97" i="1" s="1"/>
  <c r="S97" i="1" s="1"/>
  <c r="E118" i="1"/>
  <c r="E122" i="1"/>
  <c r="E124" i="1"/>
  <c r="O139" i="1"/>
  <c r="K115" i="1"/>
  <c r="O49" i="1"/>
  <c r="M17" i="1"/>
  <c r="O67" i="1"/>
  <c r="K97" i="1"/>
  <c r="X97" i="1" s="1"/>
  <c r="Y97" i="1" s="1"/>
  <c r="M6" i="1"/>
  <c r="N6" i="1" s="1"/>
  <c r="F44" i="1"/>
  <c r="F49" i="1"/>
  <c r="E139" i="1"/>
  <c r="M13" i="1"/>
  <c r="N12" i="1"/>
  <c r="N11" i="1"/>
  <c r="O13" i="1"/>
  <c r="O30" i="1"/>
  <c r="V13" i="1"/>
  <c r="D6" i="1"/>
  <c r="E6" i="1" s="1"/>
  <c r="E17" i="1"/>
  <c r="E76" i="1"/>
  <c r="E88" i="1"/>
  <c r="E96" i="1"/>
  <c r="R96" i="1" s="1"/>
  <c r="S96" i="1" s="1"/>
  <c r="E95" i="1"/>
  <c r="R95" i="1" s="1"/>
  <c r="S95" i="1" s="1"/>
  <c r="L97" i="1"/>
  <c r="T97" i="1" s="1"/>
  <c r="U97" i="1" s="1"/>
  <c r="E104" i="1"/>
  <c r="E107" i="1"/>
  <c r="E120" i="1"/>
  <c r="C139" i="1"/>
  <c r="F17" i="1"/>
  <c r="F23" i="1"/>
  <c r="F40" i="1"/>
  <c r="O44" i="1"/>
  <c r="L96" i="1"/>
  <c r="T96" i="1" s="1"/>
  <c r="U96" i="1" s="1"/>
  <c r="L95" i="1"/>
  <c r="T95" i="1" s="1"/>
  <c r="U95" i="1" s="1"/>
  <c r="J97" i="1"/>
  <c r="V97" i="1" s="1"/>
  <c r="W97" i="1" s="1"/>
  <c r="E121" i="1"/>
  <c r="M23" i="1"/>
  <c r="D67" i="1"/>
  <c r="J96" i="1"/>
  <c r="V96" i="1" s="1"/>
  <c r="W96" i="1" s="1"/>
  <c r="J95" i="1"/>
  <c r="V95" i="1" s="1"/>
  <c r="W95" i="1" s="1"/>
  <c r="E65" i="1"/>
  <c r="E67" i="1" s="1"/>
  <c r="F30" i="1"/>
  <c r="W12" i="1"/>
  <c r="N15" i="1"/>
  <c r="O17" i="1"/>
  <c r="D44" i="1"/>
  <c r="F67" i="1"/>
  <c r="K96" i="1"/>
  <c r="X96" i="1" s="1"/>
  <c r="Y96" i="1" s="1"/>
  <c r="K95" i="1"/>
  <c r="X95" i="1" s="1"/>
  <c r="Y95" i="1" s="1"/>
  <c r="E103" i="1"/>
  <c r="K114" i="1"/>
  <c r="G115" i="1"/>
  <c r="N16" i="1"/>
  <c r="M44" i="1"/>
  <c r="N19" i="1"/>
  <c r="D30" i="1"/>
  <c r="E30" i="1" s="1"/>
  <c r="D49" i="1"/>
  <c r="N65" i="1"/>
  <c r="N67" i="1" s="1"/>
  <c r="E74" i="1"/>
  <c r="E8" i="1"/>
  <c r="N39" i="1"/>
  <c r="N43" i="1"/>
  <c r="M49" i="1"/>
  <c r="E83" i="1"/>
  <c r="E91" i="1"/>
  <c r="N138" i="1"/>
  <c r="V11" i="1"/>
  <c r="V12" i="1"/>
  <c r="M30" i="1"/>
  <c r="N30" i="1" s="1"/>
  <c r="E34" i="1"/>
  <c r="L114" i="1"/>
  <c r="D21" i="1"/>
  <c r="D23" i="1"/>
  <c r="D40" i="1"/>
  <c r="L115" i="1"/>
  <c r="D13" i="1"/>
  <c r="D17" i="1"/>
  <c r="E19" i="1"/>
  <c r="E61" i="1"/>
  <c r="E12" i="1"/>
  <c r="F13" i="1"/>
  <c r="F21" i="1"/>
  <c r="M21" i="1"/>
  <c r="O22" i="1" l="1"/>
  <c r="O31" i="1"/>
  <c r="O27" i="1"/>
  <c r="W18" i="1"/>
  <c r="M97" i="1"/>
  <c r="V18" i="1"/>
  <c r="M95" i="1"/>
  <c r="M96" i="1"/>
  <c r="N17" i="1"/>
  <c r="M22" i="1"/>
  <c r="N21" i="1"/>
  <c r="M26" i="1"/>
  <c r="F22" i="1"/>
  <c r="D26" i="1"/>
  <c r="D28" i="1" s="1"/>
  <c r="E21" i="1"/>
  <c r="D22" i="1"/>
  <c r="F26" i="1"/>
  <c r="F28" i="1" s="1"/>
  <c r="X18" i="1" l="1"/>
  <c r="W19" i="1" s="1"/>
  <c r="W20" i="1" s="1"/>
  <c r="W24" i="1" s="1"/>
  <c r="F31" i="1"/>
  <c r="F27" i="1"/>
  <c r="N26" i="1"/>
  <c r="M31" i="1"/>
  <c r="M27" i="1"/>
  <c r="E26" i="1"/>
  <c r="D31" i="1"/>
  <c r="D27" i="1"/>
  <c r="M28" i="1"/>
  <c r="W21" i="1" l="1"/>
  <c r="W22" i="1" s="1"/>
  <c r="W23" i="1" s="1"/>
  <c r="W26" i="1" s="1"/>
  <c r="M68" i="1" s="1"/>
  <c r="V19" i="1"/>
  <c r="V20" i="1" s="1"/>
  <c r="V24" i="1" s="1"/>
  <c r="V21" i="1" l="1"/>
  <c r="V22" i="1" s="1"/>
  <c r="V23" i="1" s="1"/>
  <c r="V27" i="1" s="1"/>
  <c r="W27" i="1"/>
  <c r="V26" i="1" l="1"/>
  <c r="D68" i="1" s="1"/>
</calcChain>
</file>

<file path=xl/sharedStrings.xml><?xml version="1.0" encoding="utf-8"?>
<sst xmlns="http://schemas.openxmlformats.org/spreadsheetml/2006/main" count="255" uniqueCount="134">
  <si>
    <t>1982 Detroit Lions</t>
  </si>
  <si>
    <t>Won</t>
  </si>
  <si>
    <t>Loss</t>
  </si>
  <si>
    <t>Games Played</t>
  </si>
  <si>
    <t>Offensive Stats:</t>
  </si>
  <si>
    <t>Defensive Stats:</t>
  </si>
  <si>
    <t>Replay</t>
  </si>
  <si>
    <t>Actual</t>
  </si>
  <si>
    <t>First Downs</t>
  </si>
  <si>
    <t xml:space="preserve">    Rushing</t>
  </si>
  <si>
    <t xml:space="preserve">    Passing</t>
  </si>
  <si>
    <t xml:space="preserve">    Penalty</t>
  </si>
  <si>
    <t>Rushes</t>
  </si>
  <si>
    <t xml:space="preserve"> Yards Gained (Net)</t>
  </si>
  <si>
    <t xml:space="preserve"> Average Gain</t>
  </si>
  <si>
    <t>Passes Attempted</t>
  </si>
  <si>
    <t xml:space="preserve"> Completed</t>
  </si>
  <si>
    <t xml:space="preserve"> Percent Completed</t>
  </si>
  <si>
    <t xml:space="preserve"> Total Yards Gained</t>
  </si>
  <si>
    <t xml:space="preserve"> Passer Tackled</t>
  </si>
  <si>
    <t xml:space="preserve">    Yards Lost</t>
  </si>
  <si>
    <t xml:space="preserve"> Net Yards Gained</t>
  </si>
  <si>
    <t xml:space="preserve"> Yards Gained (Net) Per Pass Play</t>
  </si>
  <si>
    <t xml:space="preserve"> Yards Gained Per Completion</t>
  </si>
  <si>
    <t>Net Yards Gained</t>
  </si>
  <si>
    <t>:</t>
  </si>
  <si>
    <t xml:space="preserve"> Rushing and Passing</t>
  </si>
  <si>
    <t xml:space="preserve"> Percent Total Yards - Rushing</t>
  </si>
  <si>
    <t xml:space="preserve"> Percent Total Yards - Passing</t>
  </si>
  <si>
    <t>Ball Control Plays</t>
  </si>
  <si>
    <t xml:space="preserve"> Average Gain (Net)</t>
  </si>
  <si>
    <t>Interceptions</t>
  </si>
  <si>
    <t xml:space="preserve"> Had Intercepted</t>
  </si>
  <si>
    <t xml:space="preserve"> Yards Opponents Returned</t>
  </si>
  <si>
    <t xml:space="preserve"> Returned by Opponents for TD</t>
  </si>
  <si>
    <t>Punts</t>
  </si>
  <si>
    <t xml:space="preserve">  Yards Punted</t>
  </si>
  <si>
    <t xml:space="preserve">  Average Yards Per Punt</t>
  </si>
  <si>
    <t>Punt Returns</t>
  </si>
  <si>
    <t xml:space="preserve"> Yards Returned</t>
  </si>
  <si>
    <t xml:space="preserve"> Average Yards Per Return</t>
  </si>
  <si>
    <t xml:space="preserve"> Returned for TD</t>
  </si>
  <si>
    <t>Kickoff Returns</t>
  </si>
  <si>
    <t>Penalties</t>
  </si>
  <si>
    <t xml:space="preserve"> Yards Penalized</t>
  </si>
  <si>
    <t>Fumbles</t>
  </si>
  <si>
    <t>Lost</t>
  </si>
  <si>
    <t>Total Points Scored</t>
  </si>
  <si>
    <t xml:space="preserve"> Touchdowns (Total)</t>
  </si>
  <si>
    <t xml:space="preserve"> Touchdowns Rushing</t>
  </si>
  <si>
    <t xml:space="preserve"> Touchdowns Passing</t>
  </si>
  <si>
    <t xml:space="preserve"> TD's on Returns and Recoveries</t>
  </si>
  <si>
    <t xml:space="preserve"> *Extra Points</t>
  </si>
  <si>
    <t xml:space="preserve"> Safeties</t>
  </si>
  <si>
    <t xml:space="preserve"> Field Goals</t>
  </si>
  <si>
    <t xml:space="preserve"> Field Goal Attempts</t>
  </si>
  <si>
    <t xml:space="preserve"> Percent Successful</t>
  </si>
  <si>
    <t>Possession:</t>
  </si>
  <si>
    <t>Third Down Efficiency</t>
  </si>
  <si>
    <t>Individual Stats:</t>
  </si>
  <si>
    <t>Rushing:</t>
  </si>
  <si>
    <t xml:space="preserve">Att </t>
  </si>
  <si>
    <t>Yards</t>
  </si>
  <si>
    <t>Avg.</t>
  </si>
  <si>
    <t xml:space="preserve">Long </t>
  </si>
  <si>
    <t>TD</t>
  </si>
  <si>
    <t>Sims</t>
  </si>
  <si>
    <t>Bussey</t>
  </si>
  <si>
    <t>Danielson</t>
  </si>
  <si>
    <t>King</t>
  </si>
  <si>
    <t>Hipple</t>
  </si>
  <si>
    <t>Kane</t>
  </si>
  <si>
    <t>Thompson</t>
  </si>
  <si>
    <t>Scott</t>
  </si>
  <si>
    <t>Nichols</t>
  </si>
  <si>
    <t>Receiving:</t>
  </si>
  <si>
    <t>Rec.</t>
  </si>
  <si>
    <t>Hill</t>
  </si>
  <si>
    <t>Porter</t>
  </si>
  <si>
    <t>Norris</t>
  </si>
  <si>
    <t>Cobb</t>
  </si>
  <si>
    <t>Martin</t>
  </si>
  <si>
    <t>Sacks</t>
  </si>
  <si>
    <t>Pct</t>
  </si>
  <si>
    <t xml:space="preserve">Yards </t>
  </si>
  <si>
    <t>Had</t>
  </si>
  <si>
    <t xml:space="preserve">Pct </t>
  </si>
  <si>
    <t>Passing:</t>
  </si>
  <si>
    <t>Att</t>
  </si>
  <si>
    <t>Com</t>
  </si>
  <si>
    <t>Gained</t>
  </si>
  <si>
    <t>Long</t>
  </si>
  <si>
    <t>Int.</t>
  </si>
  <si>
    <t>Int</t>
  </si>
  <si>
    <t>Gain</t>
  </si>
  <si>
    <t>Rating</t>
  </si>
  <si>
    <t>Skladany</t>
  </si>
  <si>
    <t>Punt Returns:</t>
  </si>
  <si>
    <t>No.</t>
  </si>
  <si>
    <t>FC</t>
  </si>
  <si>
    <t>Yrds</t>
  </si>
  <si>
    <t>Hall</t>
  </si>
  <si>
    <t>Lee</t>
  </si>
  <si>
    <t>Punting:</t>
  </si>
  <si>
    <t>Blk</t>
  </si>
  <si>
    <t>James</t>
  </si>
  <si>
    <t>Kicking:</t>
  </si>
  <si>
    <t>KO</t>
  </si>
  <si>
    <t>TB</t>
  </si>
  <si>
    <t>FGA</t>
  </si>
  <si>
    <t>FGM</t>
  </si>
  <si>
    <t>FG%</t>
  </si>
  <si>
    <t>XPA</t>
  </si>
  <si>
    <t>XPM</t>
  </si>
  <si>
    <t>XP%</t>
  </si>
  <si>
    <t>Points</t>
  </si>
  <si>
    <t>Murray</t>
  </si>
  <si>
    <t>Thomas</t>
  </si>
  <si>
    <t>Interceptions:</t>
  </si>
  <si>
    <t>Watkins</t>
  </si>
  <si>
    <t>White</t>
  </si>
  <si>
    <t>Hunter</t>
  </si>
  <si>
    <t>Gay</t>
  </si>
  <si>
    <t>Smith, B</t>
  </si>
  <si>
    <t>Gray</t>
  </si>
  <si>
    <t>Sacks:</t>
  </si>
  <si>
    <t>Baker</t>
  </si>
  <si>
    <t>Pureifory</t>
  </si>
  <si>
    <t>English</t>
  </si>
  <si>
    <t>Ehrmann</t>
  </si>
  <si>
    <t>Smith</t>
  </si>
  <si>
    <t>3rd Down Attempts</t>
  </si>
  <si>
    <t>3rd Downs Converted</t>
  </si>
  <si>
    <t>% Converted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</si>
</sst>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:ss.0;@"/>
    <numFmt numFmtId="166" formatCode="00"/>
    <numFmt numFmtId="167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7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437/Desktop/APBA%20Replay%20Seasons/1982/NFC/Detroit%20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 Stats"/>
      <sheetName val="BEARS"/>
      <sheetName val="@RAMS"/>
      <sheetName val="BUCS"/>
      <sheetName val="COLTS"/>
      <sheetName val="@DOLPHINS"/>
      <sheetName val="FALCONS"/>
      <sheetName val="@BILLS"/>
      <sheetName val="@VIKINGS"/>
      <sheetName val="@EAGLES"/>
      <sheetName val="@BEARS"/>
      <sheetName val="GIANTS"/>
      <sheetName val="JETS"/>
      <sheetName val="@PACKERS"/>
      <sheetName val="VIKINGS"/>
      <sheetName val="@BUCS"/>
      <sheetName val="PACKERS"/>
      <sheetName val="Formula"/>
      <sheetName val="Wildcard"/>
    </sheetNames>
    <sheetDataSet>
      <sheetData sheetId="0"/>
      <sheetData sheetId="1">
        <row r="2">
          <cell r="E2">
            <v>1</v>
          </cell>
        </row>
        <row r="7">
          <cell r="D7">
            <v>13</v>
          </cell>
          <cell r="M7">
            <v>3</v>
          </cell>
        </row>
        <row r="8">
          <cell r="D8">
            <v>14</v>
          </cell>
          <cell r="M8">
            <v>2</v>
          </cell>
        </row>
        <row r="9">
          <cell r="D9">
            <v>4</v>
          </cell>
          <cell r="M9">
            <v>0</v>
          </cell>
        </row>
        <row r="11">
          <cell r="D11">
            <v>42</v>
          </cell>
          <cell r="M11">
            <v>21</v>
          </cell>
        </row>
        <row r="12">
          <cell r="D12">
            <v>143</v>
          </cell>
          <cell r="M12">
            <v>68</v>
          </cell>
        </row>
        <row r="15">
          <cell r="D15">
            <v>42</v>
          </cell>
          <cell r="M15">
            <v>19</v>
          </cell>
        </row>
        <row r="16">
          <cell r="D16">
            <v>21</v>
          </cell>
          <cell r="M16">
            <v>4</v>
          </cell>
        </row>
        <row r="18">
          <cell r="D18">
            <v>352</v>
          </cell>
          <cell r="M18">
            <v>35</v>
          </cell>
        </row>
        <row r="19">
          <cell r="D19">
            <v>4</v>
          </cell>
          <cell r="M19">
            <v>6</v>
          </cell>
        </row>
        <row r="20">
          <cell r="D20">
            <v>31</v>
          </cell>
          <cell r="M20">
            <v>50</v>
          </cell>
        </row>
        <row r="34">
          <cell r="D34">
            <v>2</v>
          </cell>
          <cell r="M34">
            <v>3</v>
          </cell>
        </row>
        <row r="35">
          <cell r="D35">
            <v>10</v>
          </cell>
          <cell r="M35">
            <v>0</v>
          </cell>
        </row>
        <row r="36">
          <cell r="D36">
            <v>0</v>
          </cell>
          <cell r="M36">
            <v>0</v>
          </cell>
        </row>
        <row r="38">
          <cell r="D38">
            <v>5</v>
          </cell>
          <cell r="M38">
            <v>9</v>
          </cell>
        </row>
        <row r="39">
          <cell r="D39">
            <v>185</v>
          </cell>
          <cell r="M39">
            <v>392</v>
          </cell>
        </row>
        <row r="42">
          <cell r="D42">
            <v>6</v>
          </cell>
          <cell r="M42">
            <v>3</v>
          </cell>
        </row>
        <row r="43">
          <cell r="D43">
            <v>57</v>
          </cell>
          <cell r="M43">
            <v>27</v>
          </cell>
        </row>
        <row r="45">
          <cell r="D45">
            <v>0</v>
          </cell>
          <cell r="M45">
            <v>0</v>
          </cell>
        </row>
        <row r="47">
          <cell r="D47">
            <v>1</v>
          </cell>
          <cell r="M47">
            <v>5</v>
          </cell>
        </row>
        <row r="48">
          <cell r="D48">
            <v>10</v>
          </cell>
          <cell r="M48">
            <v>75</v>
          </cell>
        </row>
        <row r="50">
          <cell r="D50">
            <v>0</v>
          </cell>
          <cell r="M50">
            <v>0</v>
          </cell>
        </row>
        <row r="52">
          <cell r="D52">
            <v>4</v>
          </cell>
          <cell r="M52">
            <v>10</v>
          </cell>
        </row>
        <row r="53">
          <cell r="D53">
            <v>38</v>
          </cell>
          <cell r="M53">
            <v>85</v>
          </cell>
        </row>
        <row r="55">
          <cell r="D55">
            <v>3</v>
          </cell>
          <cell r="M55">
            <v>3</v>
          </cell>
        </row>
        <row r="56">
          <cell r="D56">
            <v>0</v>
          </cell>
          <cell r="M56">
            <v>0</v>
          </cell>
        </row>
        <row r="58">
          <cell r="D58">
            <v>34</v>
          </cell>
          <cell r="M58">
            <v>0</v>
          </cell>
        </row>
        <row r="59">
          <cell r="D59">
            <v>4</v>
          </cell>
          <cell r="M59">
            <v>0</v>
          </cell>
        </row>
        <row r="60">
          <cell r="D60">
            <v>2</v>
          </cell>
          <cell r="M60">
            <v>0</v>
          </cell>
        </row>
        <row r="61">
          <cell r="D61">
            <v>2</v>
          </cell>
          <cell r="M61">
            <v>0</v>
          </cell>
        </row>
        <row r="62">
          <cell r="D62">
            <v>0</v>
          </cell>
          <cell r="M62">
            <v>0</v>
          </cell>
        </row>
        <row r="63">
          <cell r="D63">
            <v>4</v>
          </cell>
          <cell r="M63">
            <v>0</v>
          </cell>
        </row>
        <row r="64">
          <cell r="D64">
            <v>0</v>
          </cell>
          <cell r="M64">
            <v>0</v>
          </cell>
        </row>
        <row r="65">
          <cell r="D65">
            <v>2</v>
          </cell>
          <cell r="M65">
            <v>0</v>
          </cell>
        </row>
        <row r="66">
          <cell r="D66">
            <v>2</v>
          </cell>
          <cell r="M66">
            <v>0</v>
          </cell>
        </row>
        <row r="75">
          <cell r="C75">
            <v>28</v>
          </cell>
          <cell r="D75">
            <v>93</v>
          </cell>
          <cell r="F75">
            <v>19</v>
          </cell>
          <cell r="G75">
            <v>1</v>
          </cell>
        </row>
        <row r="76">
          <cell r="C76">
            <v>9</v>
          </cell>
          <cell r="D76">
            <v>23</v>
          </cell>
          <cell r="F76">
            <v>10</v>
          </cell>
          <cell r="G76">
            <v>0</v>
          </cell>
        </row>
        <row r="78">
          <cell r="C78">
            <v>5</v>
          </cell>
          <cell r="D78">
            <v>27</v>
          </cell>
          <cell r="F78">
            <v>9</v>
          </cell>
          <cell r="G78">
            <v>1</v>
          </cell>
        </row>
        <row r="94">
          <cell r="C94">
            <v>5</v>
          </cell>
          <cell r="D94">
            <v>81</v>
          </cell>
          <cell r="F94">
            <v>26</v>
          </cell>
          <cell r="G94">
            <v>0</v>
          </cell>
        </row>
        <row r="95">
          <cell r="C95">
            <v>5</v>
          </cell>
          <cell r="D95">
            <v>76</v>
          </cell>
          <cell r="F95">
            <v>24</v>
          </cell>
          <cell r="G95">
            <v>1</v>
          </cell>
        </row>
        <row r="96">
          <cell r="C96">
            <v>2</v>
          </cell>
          <cell r="D96">
            <v>32</v>
          </cell>
          <cell r="F96">
            <v>18</v>
          </cell>
          <cell r="G96">
            <v>0</v>
          </cell>
        </row>
        <row r="97">
          <cell r="C97">
            <v>2</v>
          </cell>
          <cell r="D97">
            <v>9</v>
          </cell>
          <cell r="F97">
            <v>8</v>
          </cell>
          <cell r="G97">
            <v>0</v>
          </cell>
        </row>
        <row r="98">
          <cell r="C98">
            <v>1</v>
          </cell>
          <cell r="D98">
            <v>8</v>
          </cell>
          <cell r="F98">
            <v>8</v>
          </cell>
          <cell r="G98">
            <v>0</v>
          </cell>
        </row>
        <row r="99">
          <cell r="C99">
            <v>1</v>
          </cell>
          <cell r="D99">
            <v>3</v>
          </cell>
          <cell r="F99">
            <v>3</v>
          </cell>
          <cell r="G99">
            <v>0</v>
          </cell>
        </row>
        <row r="100">
          <cell r="C100">
            <v>3</v>
          </cell>
          <cell r="D100">
            <v>44</v>
          </cell>
          <cell r="F100">
            <v>23</v>
          </cell>
          <cell r="G100">
            <v>0</v>
          </cell>
        </row>
        <row r="101">
          <cell r="C101">
            <v>2</v>
          </cell>
          <cell r="D101">
            <v>99</v>
          </cell>
          <cell r="F101">
            <v>87</v>
          </cell>
          <cell r="G101">
            <v>1</v>
          </cell>
        </row>
        <row r="116">
          <cell r="C116">
            <v>15</v>
          </cell>
          <cell r="D116">
            <v>9</v>
          </cell>
          <cell r="F116">
            <v>188</v>
          </cell>
          <cell r="G116">
            <v>1</v>
          </cell>
          <cell r="H116">
            <v>87</v>
          </cell>
          <cell r="I116">
            <v>1</v>
          </cell>
          <cell r="N116">
            <v>1</v>
          </cell>
        </row>
        <row r="117">
          <cell r="C117">
            <v>27</v>
          </cell>
          <cell r="D117">
            <v>12</v>
          </cell>
          <cell r="F117">
            <v>164</v>
          </cell>
          <cell r="G117">
            <v>1</v>
          </cell>
          <cell r="H117">
            <v>26</v>
          </cell>
          <cell r="I117">
            <v>1</v>
          </cell>
          <cell r="N117">
            <v>3</v>
          </cell>
        </row>
        <row r="125">
          <cell r="C125">
            <v>6</v>
          </cell>
          <cell r="D125">
            <v>1</v>
          </cell>
          <cell r="E125">
            <v>57</v>
          </cell>
          <cell r="G125">
            <v>27</v>
          </cell>
        </row>
        <row r="134">
          <cell r="C134">
            <v>1</v>
          </cell>
          <cell r="D134">
            <v>10</v>
          </cell>
          <cell r="F134">
            <v>10</v>
          </cell>
        </row>
        <row r="147">
          <cell r="C147">
            <v>5</v>
          </cell>
          <cell r="D147">
            <v>185</v>
          </cell>
          <cell r="F147">
            <v>42</v>
          </cell>
        </row>
        <row r="154">
          <cell r="C154">
            <v>7</v>
          </cell>
          <cell r="D154">
            <v>2</v>
          </cell>
          <cell r="E154">
            <v>2</v>
          </cell>
          <cell r="F154">
            <v>2</v>
          </cell>
          <cell r="H154">
            <v>32</v>
          </cell>
          <cell r="I154">
            <v>4</v>
          </cell>
          <cell r="J154">
            <v>4</v>
          </cell>
          <cell r="R154">
            <v>2</v>
          </cell>
          <cell r="S154">
            <v>2</v>
          </cell>
        </row>
        <row r="159">
          <cell r="C159">
            <v>2</v>
          </cell>
          <cell r="D159">
            <v>1</v>
          </cell>
          <cell r="F159">
            <v>1</v>
          </cell>
        </row>
        <row r="162">
          <cell r="C162">
            <v>1</v>
          </cell>
          <cell r="D162">
            <v>-1</v>
          </cell>
          <cell r="F162">
            <v>-1</v>
          </cell>
        </row>
        <row r="174">
          <cell r="C174">
            <v>0.5</v>
          </cell>
        </row>
        <row r="175">
          <cell r="C175">
            <v>1</v>
          </cell>
        </row>
        <row r="176">
          <cell r="C176">
            <v>1.5</v>
          </cell>
        </row>
        <row r="178">
          <cell r="C178">
            <v>2.5</v>
          </cell>
        </row>
        <row r="179">
          <cell r="C179">
            <v>0.5</v>
          </cell>
        </row>
        <row r="198">
          <cell r="D198">
            <v>15</v>
          </cell>
          <cell r="M198">
            <v>13</v>
          </cell>
        </row>
        <row r="199">
          <cell r="D199">
            <v>7</v>
          </cell>
          <cell r="M199">
            <v>3</v>
          </cell>
        </row>
      </sheetData>
      <sheetData sheetId="2">
        <row r="2">
          <cell r="E2">
            <v>1</v>
          </cell>
        </row>
        <row r="7">
          <cell r="D7">
            <v>9</v>
          </cell>
          <cell r="M7">
            <v>2</v>
          </cell>
        </row>
        <row r="8">
          <cell r="D8">
            <v>17</v>
          </cell>
          <cell r="M8">
            <v>13</v>
          </cell>
        </row>
        <row r="9">
          <cell r="D9">
            <v>1</v>
          </cell>
          <cell r="M9">
            <v>3</v>
          </cell>
        </row>
        <row r="11">
          <cell r="D11">
            <v>36</v>
          </cell>
          <cell r="M11">
            <v>30</v>
          </cell>
        </row>
        <row r="12">
          <cell r="D12">
            <v>206</v>
          </cell>
          <cell r="M12">
            <v>76</v>
          </cell>
        </row>
        <row r="15">
          <cell r="D15">
            <v>38</v>
          </cell>
          <cell r="M15">
            <v>33</v>
          </cell>
        </row>
        <row r="16">
          <cell r="D16">
            <v>23</v>
          </cell>
          <cell r="M16">
            <v>19</v>
          </cell>
        </row>
        <row r="18">
          <cell r="D18">
            <v>289</v>
          </cell>
          <cell r="M18">
            <v>305</v>
          </cell>
        </row>
        <row r="19">
          <cell r="D19">
            <v>2</v>
          </cell>
          <cell r="M19">
            <v>2</v>
          </cell>
        </row>
        <row r="20">
          <cell r="D20">
            <v>10</v>
          </cell>
          <cell r="M20">
            <v>18</v>
          </cell>
        </row>
        <row r="34">
          <cell r="D34">
            <v>0</v>
          </cell>
          <cell r="M34">
            <v>3</v>
          </cell>
        </row>
        <row r="35">
          <cell r="D35">
            <v>0</v>
          </cell>
          <cell r="M35">
            <v>83</v>
          </cell>
        </row>
        <row r="36">
          <cell r="D36">
            <v>0</v>
          </cell>
          <cell r="M36">
            <v>0</v>
          </cell>
        </row>
        <row r="38">
          <cell r="D38">
            <v>4</v>
          </cell>
          <cell r="M38">
            <v>6</v>
          </cell>
        </row>
        <row r="39">
          <cell r="D39">
            <v>119</v>
          </cell>
          <cell r="M39">
            <v>246</v>
          </cell>
        </row>
        <row r="42">
          <cell r="D42">
            <v>3</v>
          </cell>
          <cell r="M42">
            <v>2</v>
          </cell>
        </row>
        <row r="43">
          <cell r="D43">
            <v>9</v>
          </cell>
          <cell r="M43">
            <v>8</v>
          </cell>
        </row>
        <row r="45">
          <cell r="D45">
            <v>0</v>
          </cell>
          <cell r="M45">
            <v>0</v>
          </cell>
        </row>
        <row r="47">
          <cell r="D47">
            <v>1</v>
          </cell>
          <cell r="M47">
            <v>5</v>
          </cell>
        </row>
        <row r="48">
          <cell r="D48">
            <v>25</v>
          </cell>
          <cell r="M48">
            <v>81</v>
          </cell>
        </row>
        <row r="50">
          <cell r="D50">
            <v>0</v>
          </cell>
          <cell r="M50">
            <v>0</v>
          </cell>
        </row>
        <row r="52">
          <cell r="D52">
            <v>7</v>
          </cell>
          <cell r="M52">
            <v>6</v>
          </cell>
        </row>
        <row r="53">
          <cell r="D53">
            <v>60</v>
          </cell>
          <cell r="M53">
            <v>46</v>
          </cell>
        </row>
        <row r="55">
          <cell r="D55">
            <v>2</v>
          </cell>
          <cell r="M55">
            <v>2</v>
          </cell>
        </row>
        <row r="56">
          <cell r="D56">
            <v>1</v>
          </cell>
          <cell r="M56">
            <v>1</v>
          </cell>
        </row>
        <row r="58">
          <cell r="D58">
            <v>35</v>
          </cell>
          <cell r="M58">
            <v>7</v>
          </cell>
        </row>
        <row r="59">
          <cell r="D59">
            <v>5</v>
          </cell>
          <cell r="M59">
            <v>1</v>
          </cell>
        </row>
        <row r="60">
          <cell r="D60">
            <v>2</v>
          </cell>
          <cell r="M60">
            <v>0</v>
          </cell>
        </row>
        <row r="61">
          <cell r="D61">
            <v>3</v>
          </cell>
          <cell r="M61">
            <v>1</v>
          </cell>
        </row>
        <row r="62">
          <cell r="D62">
            <v>0</v>
          </cell>
          <cell r="M62">
            <v>0</v>
          </cell>
        </row>
        <row r="63">
          <cell r="D63">
            <v>5</v>
          </cell>
          <cell r="M63">
            <v>1</v>
          </cell>
        </row>
        <row r="64">
          <cell r="D64">
            <v>0</v>
          </cell>
          <cell r="M64">
            <v>0</v>
          </cell>
        </row>
        <row r="65">
          <cell r="D65">
            <v>0</v>
          </cell>
          <cell r="M65">
            <v>0</v>
          </cell>
        </row>
        <row r="66">
          <cell r="D66">
            <v>2</v>
          </cell>
          <cell r="M66">
            <v>1</v>
          </cell>
        </row>
        <row r="75">
          <cell r="C75">
            <v>27</v>
          </cell>
          <cell r="D75">
            <v>176</v>
          </cell>
          <cell r="F75">
            <v>25</v>
          </cell>
          <cell r="G75">
            <v>2</v>
          </cell>
        </row>
        <row r="76">
          <cell r="C76">
            <v>5</v>
          </cell>
          <cell r="D76">
            <v>15</v>
          </cell>
          <cell r="F76">
            <v>5</v>
          </cell>
          <cell r="G76">
            <v>0</v>
          </cell>
        </row>
        <row r="77">
          <cell r="C77">
            <v>1</v>
          </cell>
          <cell r="D77">
            <v>5</v>
          </cell>
          <cell r="F77">
            <v>5</v>
          </cell>
          <cell r="G77">
            <v>0</v>
          </cell>
        </row>
        <row r="78">
          <cell r="C78">
            <v>2</v>
          </cell>
          <cell r="D78">
            <v>6</v>
          </cell>
          <cell r="F78">
            <v>4</v>
          </cell>
          <cell r="G78">
            <v>0</v>
          </cell>
        </row>
        <row r="79">
          <cell r="C79">
            <v>1</v>
          </cell>
          <cell r="D79">
            <v>4</v>
          </cell>
          <cell r="F79">
            <v>4</v>
          </cell>
          <cell r="G79">
            <v>0</v>
          </cell>
        </row>
        <row r="94">
          <cell r="C94">
            <v>10</v>
          </cell>
          <cell r="D94">
            <v>103</v>
          </cell>
          <cell r="F94">
            <v>17</v>
          </cell>
          <cell r="G94">
            <v>1</v>
          </cell>
        </row>
        <row r="95">
          <cell r="C95">
            <v>4</v>
          </cell>
          <cell r="D95">
            <v>61</v>
          </cell>
          <cell r="F95">
            <v>29</v>
          </cell>
          <cell r="G95">
            <v>1</v>
          </cell>
        </row>
        <row r="96">
          <cell r="C96">
            <v>2</v>
          </cell>
          <cell r="D96">
            <v>43</v>
          </cell>
          <cell r="F96">
            <v>31</v>
          </cell>
          <cell r="G96">
            <v>0</v>
          </cell>
        </row>
        <row r="97">
          <cell r="C97">
            <v>2</v>
          </cell>
          <cell r="D97">
            <v>25</v>
          </cell>
          <cell r="F97">
            <v>16</v>
          </cell>
          <cell r="G97">
            <v>0</v>
          </cell>
        </row>
        <row r="98">
          <cell r="C98">
            <v>2</v>
          </cell>
          <cell r="D98">
            <v>32</v>
          </cell>
          <cell r="F98">
            <v>18</v>
          </cell>
          <cell r="G98">
            <v>1</v>
          </cell>
        </row>
        <row r="99">
          <cell r="C99">
            <v>1</v>
          </cell>
          <cell r="D99">
            <v>14</v>
          </cell>
          <cell r="F99">
            <v>14</v>
          </cell>
          <cell r="G99">
            <v>0</v>
          </cell>
        </row>
        <row r="101">
          <cell r="C101">
            <v>2</v>
          </cell>
          <cell r="D101">
            <v>11</v>
          </cell>
          <cell r="F101">
            <v>11</v>
          </cell>
          <cell r="G101">
            <v>0</v>
          </cell>
        </row>
        <row r="116">
          <cell r="C116">
            <v>25</v>
          </cell>
          <cell r="D116">
            <v>15</v>
          </cell>
          <cell r="F116">
            <v>215</v>
          </cell>
          <cell r="G116">
            <v>3</v>
          </cell>
          <cell r="H116">
            <v>29</v>
          </cell>
          <cell r="I116">
            <v>0</v>
          </cell>
          <cell r="N116">
            <v>1</v>
          </cell>
        </row>
        <row r="117">
          <cell r="C117">
            <v>13</v>
          </cell>
          <cell r="D117">
            <v>8</v>
          </cell>
          <cell r="F117">
            <v>74</v>
          </cell>
          <cell r="G117">
            <v>0</v>
          </cell>
          <cell r="H117">
            <v>31</v>
          </cell>
          <cell r="I117">
            <v>0</v>
          </cell>
          <cell r="N117">
            <v>1</v>
          </cell>
        </row>
        <row r="125">
          <cell r="C125">
            <v>3</v>
          </cell>
          <cell r="D125">
            <v>1</v>
          </cell>
          <cell r="E125">
            <v>9</v>
          </cell>
          <cell r="G125">
            <v>5</v>
          </cell>
        </row>
        <row r="134">
          <cell r="C134">
            <v>1</v>
          </cell>
          <cell r="D134">
            <v>25</v>
          </cell>
          <cell r="F134">
            <v>25</v>
          </cell>
        </row>
        <row r="147">
          <cell r="C147">
            <v>4</v>
          </cell>
          <cell r="D147">
            <v>119</v>
          </cell>
          <cell r="F147">
            <v>42</v>
          </cell>
        </row>
        <row r="154">
          <cell r="C154">
            <v>7</v>
          </cell>
          <cell r="D154">
            <v>1</v>
          </cell>
          <cell r="E154">
            <v>2</v>
          </cell>
          <cell r="I154">
            <v>5</v>
          </cell>
          <cell r="J154">
            <v>5</v>
          </cell>
          <cell r="T154">
            <v>2</v>
          </cell>
        </row>
        <row r="160">
          <cell r="C160">
            <v>1</v>
          </cell>
          <cell r="D160">
            <v>3</v>
          </cell>
          <cell r="F160">
            <v>3</v>
          </cell>
        </row>
        <row r="161">
          <cell r="C161">
            <v>2</v>
          </cell>
          <cell r="D161">
            <v>80</v>
          </cell>
          <cell r="F161">
            <v>40</v>
          </cell>
        </row>
        <row r="174">
          <cell r="C174">
            <v>1</v>
          </cell>
        </row>
        <row r="178">
          <cell r="C178">
            <v>0.5</v>
          </cell>
        </row>
        <row r="181">
          <cell r="C181">
            <v>0.5</v>
          </cell>
        </row>
        <row r="198">
          <cell r="D198">
            <v>15</v>
          </cell>
          <cell r="M198">
            <v>13</v>
          </cell>
        </row>
        <row r="199">
          <cell r="D199">
            <v>7</v>
          </cell>
          <cell r="M199">
            <v>3</v>
          </cell>
        </row>
      </sheetData>
      <sheetData sheetId="3">
        <row r="2">
          <cell r="F2">
            <v>1</v>
          </cell>
        </row>
        <row r="7">
          <cell r="D7">
            <v>4</v>
          </cell>
          <cell r="M7">
            <v>5</v>
          </cell>
        </row>
        <row r="8">
          <cell r="D8">
            <v>5</v>
          </cell>
          <cell r="M8">
            <v>13</v>
          </cell>
        </row>
        <row r="9">
          <cell r="D9">
            <v>1</v>
          </cell>
          <cell r="M9">
            <v>0</v>
          </cell>
        </row>
        <row r="11">
          <cell r="D11">
            <v>22</v>
          </cell>
          <cell r="M11">
            <v>34</v>
          </cell>
        </row>
        <row r="12">
          <cell r="D12">
            <v>100</v>
          </cell>
          <cell r="M12">
            <v>42</v>
          </cell>
        </row>
        <row r="15">
          <cell r="D15">
            <v>29</v>
          </cell>
          <cell r="M15">
            <v>39</v>
          </cell>
        </row>
        <row r="16">
          <cell r="D16">
            <v>12</v>
          </cell>
          <cell r="M16">
            <v>23</v>
          </cell>
        </row>
        <row r="18">
          <cell r="D18">
            <v>150</v>
          </cell>
          <cell r="M18">
            <v>271</v>
          </cell>
        </row>
        <row r="19">
          <cell r="D19">
            <v>4</v>
          </cell>
          <cell r="M19">
            <v>3</v>
          </cell>
        </row>
        <row r="20">
          <cell r="D20">
            <v>24</v>
          </cell>
          <cell r="M20">
            <v>18</v>
          </cell>
        </row>
        <row r="34">
          <cell r="D34">
            <v>0</v>
          </cell>
          <cell r="M34">
            <v>2</v>
          </cell>
        </row>
        <row r="35">
          <cell r="D35">
            <v>0</v>
          </cell>
          <cell r="M35">
            <v>3</v>
          </cell>
        </row>
        <row r="36">
          <cell r="D36">
            <v>0</v>
          </cell>
          <cell r="M36">
            <v>0</v>
          </cell>
        </row>
        <row r="38">
          <cell r="D38">
            <v>8</v>
          </cell>
          <cell r="M38">
            <v>6</v>
          </cell>
        </row>
        <row r="39">
          <cell r="D39">
            <v>322</v>
          </cell>
          <cell r="M39">
            <v>257</v>
          </cell>
        </row>
        <row r="42">
          <cell r="D42">
            <v>3</v>
          </cell>
          <cell r="M42">
            <v>4</v>
          </cell>
        </row>
        <row r="43">
          <cell r="D43">
            <v>30</v>
          </cell>
          <cell r="M43">
            <v>16</v>
          </cell>
        </row>
        <row r="45">
          <cell r="D45">
            <v>0</v>
          </cell>
          <cell r="M45">
            <v>0</v>
          </cell>
        </row>
        <row r="47">
          <cell r="D47">
            <v>4</v>
          </cell>
          <cell r="M47">
            <v>4</v>
          </cell>
        </row>
        <row r="48">
          <cell r="D48">
            <v>58</v>
          </cell>
          <cell r="M48">
            <v>69</v>
          </cell>
        </row>
        <row r="50">
          <cell r="D50">
            <v>0</v>
          </cell>
          <cell r="M50">
            <v>0</v>
          </cell>
        </row>
        <row r="52">
          <cell r="D52">
            <v>5</v>
          </cell>
          <cell r="M52">
            <v>2</v>
          </cell>
        </row>
        <row r="53">
          <cell r="D53">
            <v>33</v>
          </cell>
          <cell r="M53">
            <v>15</v>
          </cell>
        </row>
        <row r="55">
          <cell r="D55">
            <v>2</v>
          </cell>
          <cell r="M55">
            <v>4</v>
          </cell>
        </row>
        <row r="56">
          <cell r="D56">
            <v>1</v>
          </cell>
          <cell r="M56">
            <v>0</v>
          </cell>
        </row>
        <row r="58">
          <cell r="D58">
            <v>9</v>
          </cell>
          <cell r="M58">
            <v>12</v>
          </cell>
        </row>
        <row r="59">
          <cell r="D59">
            <v>0</v>
          </cell>
          <cell r="M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  <cell r="M61">
            <v>0</v>
          </cell>
        </row>
        <row r="62">
          <cell r="D62">
            <v>0</v>
          </cell>
          <cell r="M62">
            <v>0</v>
          </cell>
        </row>
        <row r="63">
          <cell r="D63">
            <v>0</v>
          </cell>
          <cell r="M63">
            <v>0</v>
          </cell>
        </row>
        <row r="64">
          <cell r="D64">
            <v>0</v>
          </cell>
          <cell r="M64">
            <v>0</v>
          </cell>
        </row>
        <row r="65">
          <cell r="D65">
            <v>3</v>
          </cell>
          <cell r="M65">
            <v>4</v>
          </cell>
        </row>
        <row r="66">
          <cell r="D66">
            <v>3</v>
          </cell>
          <cell r="M66">
            <v>5</v>
          </cell>
        </row>
        <row r="75">
          <cell r="C75">
            <v>19</v>
          </cell>
          <cell r="D75">
            <v>99</v>
          </cell>
          <cell r="F75">
            <v>29</v>
          </cell>
          <cell r="G75">
            <v>0</v>
          </cell>
        </row>
        <row r="76">
          <cell r="C76">
            <v>2</v>
          </cell>
          <cell r="D76">
            <v>0</v>
          </cell>
          <cell r="F76">
            <v>0</v>
          </cell>
          <cell r="G76">
            <v>0</v>
          </cell>
        </row>
        <row r="79">
          <cell r="C79">
            <v>1</v>
          </cell>
          <cell r="D79">
            <v>1</v>
          </cell>
          <cell r="F79">
            <v>1</v>
          </cell>
          <cell r="G79">
            <v>0</v>
          </cell>
        </row>
        <row r="94">
          <cell r="C94">
            <v>2</v>
          </cell>
          <cell r="D94">
            <v>17</v>
          </cell>
          <cell r="F94">
            <v>15</v>
          </cell>
          <cell r="G94">
            <v>0</v>
          </cell>
        </row>
        <row r="95">
          <cell r="C95">
            <v>3</v>
          </cell>
          <cell r="D95">
            <v>24</v>
          </cell>
          <cell r="F95">
            <v>15</v>
          </cell>
          <cell r="G95">
            <v>0</v>
          </cell>
        </row>
        <row r="96">
          <cell r="C96">
            <v>4</v>
          </cell>
          <cell r="D96">
            <v>69</v>
          </cell>
          <cell r="F96">
            <v>37</v>
          </cell>
          <cell r="G96">
            <v>0</v>
          </cell>
        </row>
        <row r="98">
          <cell r="C98">
            <v>1</v>
          </cell>
          <cell r="D98">
            <v>28</v>
          </cell>
          <cell r="F98">
            <v>28</v>
          </cell>
          <cell r="G98">
            <v>0</v>
          </cell>
        </row>
        <row r="99">
          <cell r="C99">
            <v>1</v>
          </cell>
          <cell r="D99">
            <v>5</v>
          </cell>
          <cell r="F99">
            <v>5</v>
          </cell>
          <cell r="G99">
            <v>0</v>
          </cell>
        </row>
        <row r="100">
          <cell r="C100">
            <v>1</v>
          </cell>
          <cell r="D100">
            <v>7</v>
          </cell>
          <cell r="F100">
            <v>7</v>
          </cell>
          <cell r="G100">
            <v>0</v>
          </cell>
        </row>
        <row r="117">
          <cell r="C117">
            <v>29</v>
          </cell>
          <cell r="D117">
            <v>12</v>
          </cell>
          <cell r="F117">
            <v>150</v>
          </cell>
          <cell r="G117">
            <v>0</v>
          </cell>
          <cell r="H117">
            <v>37</v>
          </cell>
          <cell r="I117">
            <v>0</v>
          </cell>
          <cell r="N117">
            <v>4</v>
          </cell>
        </row>
        <row r="125">
          <cell r="C125">
            <v>3</v>
          </cell>
          <cell r="D125">
            <v>1</v>
          </cell>
          <cell r="E125">
            <v>30</v>
          </cell>
          <cell r="G125">
            <v>15</v>
          </cell>
        </row>
        <row r="135">
          <cell r="C135">
            <v>4</v>
          </cell>
          <cell r="D135">
            <v>58</v>
          </cell>
          <cell r="F135">
            <v>20</v>
          </cell>
        </row>
        <row r="146">
          <cell r="C146">
            <v>8</v>
          </cell>
          <cell r="D146">
            <v>322</v>
          </cell>
          <cell r="F146">
            <v>60</v>
          </cell>
        </row>
        <row r="153">
          <cell r="C153">
            <v>4</v>
          </cell>
          <cell r="E153">
            <v>3</v>
          </cell>
          <cell r="F153">
            <v>3</v>
          </cell>
          <cell r="H153">
            <v>40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</row>
        <row r="159">
          <cell r="C159">
            <v>1</v>
          </cell>
          <cell r="D159">
            <v>-1</v>
          </cell>
          <cell r="F159">
            <v>-1</v>
          </cell>
        </row>
        <row r="167">
          <cell r="C167">
            <v>1</v>
          </cell>
          <cell r="D167">
            <v>4</v>
          </cell>
          <cell r="F167">
            <v>4</v>
          </cell>
        </row>
        <row r="174">
          <cell r="C174">
            <v>1</v>
          </cell>
        </row>
        <row r="175">
          <cell r="C175">
            <v>1</v>
          </cell>
        </row>
        <row r="176">
          <cell r="C176">
            <v>0.5</v>
          </cell>
        </row>
        <row r="178">
          <cell r="C178">
            <v>0.5</v>
          </cell>
        </row>
        <row r="198">
          <cell r="D198">
            <v>13</v>
          </cell>
          <cell r="M198">
            <v>20</v>
          </cell>
        </row>
        <row r="199">
          <cell r="D199">
            <v>1</v>
          </cell>
          <cell r="M199">
            <v>7</v>
          </cell>
        </row>
      </sheetData>
      <sheetData sheetId="4">
        <row r="2">
          <cell r="E2">
            <v>1</v>
          </cell>
        </row>
        <row r="7">
          <cell r="D7">
            <v>11</v>
          </cell>
          <cell r="M7">
            <v>8</v>
          </cell>
        </row>
        <row r="8">
          <cell r="D8">
            <v>9</v>
          </cell>
          <cell r="M8">
            <v>7</v>
          </cell>
        </row>
        <row r="9">
          <cell r="D9">
            <v>2</v>
          </cell>
          <cell r="M9">
            <v>1</v>
          </cell>
        </row>
        <row r="11">
          <cell r="D11">
            <v>29</v>
          </cell>
          <cell r="M11">
            <v>31</v>
          </cell>
        </row>
        <row r="12">
          <cell r="D12">
            <v>147</v>
          </cell>
          <cell r="M12">
            <v>161</v>
          </cell>
        </row>
        <row r="15">
          <cell r="D15">
            <v>35</v>
          </cell>
          <cell r="M15">
            <v>32</v>
          </cell>
        </row>
        <row r="16">
          <cell r="D16">
            <v>21</v>
          </cell>
          <cell r="M16">
            <v>14</v>
          </cell>
        </row>
        <row r="18">
          <cell r="D18">
            <v>191</v>
          </cell>
          <cell r="M18">
            <v>133</v>
          </cell>
        </row>
        <row r="19">
          <cell r="D19">
            <v>4</v>
          </cell>
          <cell r="M19">
            <v>3</v>
          </cell>
        </row>
        <row r="20">
          <cell r="D20">
            <v>49</v>
          </cell>
          <cell r="M20">
            <v>16</v>
          </cell>
        </row>
        <row r="34">
          <cell r="D34">
            <v>3</v>
          </cell>
          <cell r="M34">
            <v>0</v>
          </cell>
        </row>
        <row r="35">
          <cell r="D35">
            <v>72</v>
          </cell>
          <cell r="M35">
            <v>0</v>
          </cell>
        </row>
        <row r="36">
          <cell r="D36">
            <v>0</v>
          </cell>
          <cell r="M36">
            <v>0</v>
          </cell>
        </row>
        <row r="38">
          <cell r="D38">
            <v>7</v>
          </cell>
          <cell r="M38">
            <v>8</v>
          </cell>
        </row>
        <row r="39">
          <cell r="D39">
            <v>274</v>
          </cell>
          <cell r="M39">
            <v>356</v>
          </cell>
        </row>
        <row r="42">
          <cell r="D42">
            <v>3</v>
          </cell>
          <cell r="M42">
            <v>4</v>
          </cell>
        </row>
        <row r="43">
          <cell r="D43">
            <v>3</v>
          </cell>
          <cell r="M43">
            <v>7</v>
          </cell>
        </row>
        <row r="45">
          <cell r="D45">
            <v>0</v>
          </cell>
          <cell r="M45">
            <v>0</v>
          </cell>
        </row>
        <row r="47">
          <cell r="D47">
            <v>3</v>
          </cell>
          <cell r="M47">
            <v>3</v>
          </cell>
        </row>
        <row r="48">
          <cell r="D48">
            <v>66</v>
          </cell>
          <cell r="M48">
            <v>56</v>
          </cell>
        </row>
        <row r="50">
          <cell r="D50">
            <v>0</v>
          </cell>
          <cell r="M50">
            <v>0</v>
          </cell>
        </row>
        <row r="52">
          <cell r="D52">
            <v>3</v>
          </cell>
          <cell r="M52">
            <v>6</v>
          </cell>
        </row>
        <row r="53">
          <cell r="D53">
            <v>15</v>
          </cell>
          <cell r="M53">
            <v>60</v>
          </cell>
        </row>
        <row r="55">
          <cell r="D55">
            <v>4</v>
          </cell>
          <cell r="M55">
            <v>2</v>
          </cell>
        </row>
        <row r="56">
          <cell r="D56">
            <v>0</v>
          </cell>
          <cell r="M56">
            <v>1</v>
          </cell>
        </row>
        <row r="58">
          <cell r="D58">
            <v>17</v>
          </cell>
          <cell r="M58">
            <v>14</v>
          </cell>
        </row>
        <row r="59">
          <cell r="D59">
            <v>2</v>
          </cell>
          <cell r="M59">
            <v>2</v>
          </cell>
        </row>
        <row r="60">
          <cell r="D60">
            <v>1</v>
          </cell>
          <cell r="M60">
            <v>1</v>
          </cell>
        </row>
        <row r="61">
          <cell r="D61">
            <v>1</v>
          </cell>
          <cell r="M61">
            <v>1</v>
          </cell>
        </row>
        <row r="62">
          <cell r="D62">
            <v>0</v>
          </cell>
          <cell r="M62">
            <v>0</v>
          </cell>
        </row>
        <row r="63">
          <cell r="D63">
            <v>2</v>
          </cell>
          <cell r="M63">
            <v>2</v>
          </cell>
        </row>
        <row r="64">
          <cell r="D64">
            <v>0</v>
          </cell>
          <cell r="M64">
            <v>0</v>
          </cell>
        </row>
        <row r="65">
          <cell r="D65">
            <v>1</v>
          </cell>
          <cell r="M65">
            <v>0</v>
          </cell>
        </row>
        <row r="66">
          <cell r="D66">
            <v>1</v>
          </cell>
          <cell r="M66">
            <v>2</v>
          </cell>
        </row>
        <row r="75">
          <cell r="C75">
            <v>22</v>
          </cell>
          <cell r="D75">
            <v>129</v>
          </cell>
          <cell r="F75">
            <v>20</v>
          </cell>
          <cell r="G75">
            <v>1</v>
          </cell>
        </row>
        <row r="76">
          <cell r="C76">
            <v>4</v>
          </cell>
          <cell r="D76">
            <v>6</v>
          </cell>
          <cell r="F76">
            <v>5</v>
          </cell>
          <cell r="G76">
            <v>0</v>
          </cell>
        </row>
        <row r="79">
          <cell r="C79">
            <v>3</v>
          </cell>
          <cell r="D79">
            <v>12</v>
          </cell>
          <cell r="F79">
            <v>7</v>
          </cell>
          <cell r="G79">
            <v>0</v>
          </cell>
        </row>
        <row r="94">
          <cell r="C94">
            <v>8</v>
          </cell>
          <cell r="D94">
            <v>50</v>
          </cell>
          <cell r="F94">
            <v>18</v>
          </cell>
          <cell r="G94">
            <v>1</v>
          </cell>
        </row>
        <row r="95">
          <cell r="C95">
            <v>2</v>
          </cell>
          <cell r="D95">
            <v>5</v>
          </cell>
          <cell r="F95">
            <v>4</v>
          </cell>
          <cell r="G95">
            <v>0</v>
          </cell>
        </row>
        <row r="96">
          <cell r="C96">
            <v>3</v>
          </cell>
          <cell r="D96">
            <v>27</v>
          </cell>
          <cell r="F96">
            <v>11</v>
          </cell>
          <cell r="G96">
            <v>0</v>
          </cell>
        </row>
        <row r="98">
          <cell r="C98">
            <v>2</v>
          </cell>
          <cell r="D98">
            <v>24</v>
          </cell>
          <cell r="F98">
            <v>12</v>
          </cell>
          <cell r="G98">
            <v>0</v>
          </cell>
        </row>
        <row r="99">
          <cell r="C99">
            <v>1</v>
          </cell>
          <cell r="D99">
            <v>3</v>
          </cell>
          <cell r="F99">
            <v>3</v>
          </cell>
          <cell r="G99">
            <v>0</v>
          </cell>
        </row>
        <row r="100">
          <cell r="C100">
            <v>3</v>
          </cell>
          <cell r="D100">
            <v>29</v>
          </cell>
          <cell r="F100">
            <v>15</v>
          </cell>
          <cell r="G100">
            <v>0</v>
          </cell>
        </row>
        <row r="101">
          <cell r="C101">
            <v>1</v>
          </cell>
          <cell r="D101">
            <v>48</v>
          </cell>
          <cell r="F101">
            <v>48</v>
          </cell>
          <cell r="G101">
            <v>0</v>
          </cell>
        </row>
        <row r="103">
          <cell r="C103">
            <v>1</v>
          </cell>
          <cell r="D103">
            <v>5</v>
          </cell>
          <cell r="F103">
            <v>5</v>
          </cell>
          <cell r="G103">
            <v>0</v>
          </cell>
        </row>
        <row r="117">
          <cell r="C117">
            <v>35</v>
          </cell>
          <cell r="D117">
            <v>21</v>
          </cell>
          <cell r="F117">
            <v>191</v>
          </cell>
          <cell r="G117">
            <v>1</v>
          </cell>
          <cell r="H117">
            <v>48</v>
          </cell>
          <cell r="I117">
            <v>3</v>
          </cell>
          <cell r="N117">
            <v>4</v>
          </cell>
        </row>
        <row r="125">
          <cell r="C125">
            <v>3</v>
          </cell>
          <cell r="E125">
            <v>3</v>
          </cell>
          <cell r="G125">
            <v>5</v>
          </cell>
        </row>
        <row r="134">
          <cell r="C134">
            <v>2</v>
          </cell>
          <cell r="D134">
            <v>45</v>
          </cell>
          <cell r="F134">
            <v>26</v>
          </cell>
        </row>
        <row r="135">
          <cell r="C135">
            <v>1</v>
          </cell>
          <cell r="D135">
            <v>21</v>
          </cell>
          <cell r="F135">
            <v>21</v>
          </cell>
        </row>
        <row r="146">
          <cell r="C146">
            <v>7</v>
          </cell>
          <cell r="D146">
            <v>274</v>
          </cell>
          <cell r="F146">
            <v>52</v>
          </cell>
        </row>
        <row r="153">
          <cell r="C153">
            <v>3</v>
          </cell>
          <cell r="E153">
            <v>1</v>
          </cell>
          <cell r="F153">
            <v>1</v>
          </cell>
          <cell r="H153">
            <v>36</v>
          </cell>
          <cell r="I153">
            <v>2</v>
          </cell>
          <cell r="J153">
            <v>2</v>
          </cell>
          <cell r="R153">
            <v>1</v>
          </cell>
          <cell r="S153">
            <v>1</v>
          </cell>
        </row>
        <row r="174">
          <cell r="C174">
            <v>2</v>
          </cell>
        </row>
        <row r="177">
          <cell r="C177">
            <v>1</v>
          </cell>
        </row>
        <row r="198">
          <cell r="D198">
            <v>14</v>
          </cell>
          <cell r="M198">
            <v>17</v>
          </cell>
        </row>
        <row r="199">
          <cell r="D199">
            <v>5</v>
          </cell>
          <cell r="M199">
            <v>6</v>
          </cell>
        </row>
      </sheetData>
      <sheetData sheetId="5">
        <row r="2">
          <cell r="F2">
            <v>1</v>
          </cell>
        </row>
        <row r="7">
          <cell r="D7">
            <v>4</v>
          </cell>
          <cell r="M7">
            <v>13</v>
          </cell>
        </row>
        <row r="8">
          <cell r="D8">
            <v>4</v>
          </cell>
          <cell r="M8">
            <v>8</v>
          </cell>
        </row>
        <row r="9">
          <cell r="D9">
            <v>3</v>
          </cell>
          <cell r="M9">
            <v>1</v>
          </cell>
        </row>
        <row r="11">
          <cell r="D11">
            <v>21</v>
          </cell>
          <cell r="M11">
            <v>47</v>
          </cell>
        </row>
        <row r="12">
          <cell r="D12">
            <v>64</v>
          </cell>
          <cell r="M12">
            <v>237</v>
          </cell>
        </row>
        <row r="15">
          <cell r="D15">
            <v>26</v>
          </cell>
          <cell r="M15">
            <v>32</v>
          </cell>
        </row>
        <row r="16">
          <cell r="D16">
            <v>8</v>
          </cell>
          <cell r="M16">
            <v>17</v>
          </cell>
        </row>
        <row r="18">
          <cell r="D18">
            <v>60</v>
          </cell>
          <cell r="M18">
            <v>137</v>
          </cell>
        </row>
        <row r="19">
          <cell r="D19">
            <v>6</v>
          </cell>
          <cell r="M19">
            <v>2</v>
          </cell>
        </row>
        <row r="20">
          <cell r="D20">
            <v>43</v>
          </cell>
          <cell r="M20">
            <v>13</v>
          </cell>
        </row>
        <row r="34">
          <cell r="D34">
            <v>4</v>
          </cell>
          <cell r="M34">
            <v>0</v>
          </cell>
        </row>
        <row r="35">
          <cell r="D35">
            <v>59</v>
          </cell>
          <cell r="M35">
            <v>0</v>
          </cell>
        </row>
        <row r="36">
          <cell r="D36">
            <v>1</v>
          </cell>
          <cell r="M36">
            <v>0</v>
          </cell>
        </row>
        <row r="38">
          <cell r="D38">
            <v>7</v>
          </cell>
          <cell r="M38">
            <v>3</v>
          </cell>
        </row>
        <row r="39">
          <cell r="D39">
            <v>325</v>
          </cell>
          <cell r="M39">
            <v>122</v>
          </cell>
        </row>
        <row r="42">
          <cell r="D42">
            <v>3</v>
          </cell>
          <cell r="M42">
            <v>6</v>
          </cell>
        </row>
        <row r="43">
          <cell r="D43">
            <v>21</v>
          </cell>
          <cell r="M43">
            <v>20</v>
          </cell>
        </row>
        <row r="45">
          <cell r="D45">
            <v>0</v>
          </cell>
          <cell r="M45">
            <v>0</v>
          </cell>
        </row>
        <row r="47">
          <cell r="D47">
            <v>6</v>
          </cell>
          <cell r="M47">
            <v>2</v>
          </cell>
        </row>
        <row r="48">
          <cell r="D48">
            <v>115</v>
          </cell>
          <cell r="M48">
            <v>43</v>
          </cell>
        </row>
        <row r="50">
          <cell r="D50">
            <v>0</v>
          </cell>
          <cell r="M50">
            <v>0</v>
          </cell>
        </row>
        <row r="52">
          <cell r="D52">
            <v>5</v>
          </cell>
          <cell r="M52">
            <v>6</v>
          </cell>
        </row>
        <row r="53">
          <cell r="D53">
            <v>43</v>
          </cell>
          <cell r="M53">
            <v>27</v>
          </cell>
        </row>
        <row r="55">
          <cell r="D55">
            <v>0</v>
          </cell>
          <cell r="M55">
            <v>3</v>
          </cell>
        </row>
        <row r="56">
          <cell r="D56">
            <v>0</v>
          </cell>
          <cell r="M56">
            <v>3</v>
          </cell>
        </row>
        <row r="58">
          <cell r="D58">
            <v>10</v>
          </cell>
          <cell r="M58">
            <v>29</v>
          </cell>
        </row>
        <row r="59">
          <cell r="D59">
            <v>1</v>
          </cell>
          <cell r="M59">
            <v>2</v>
          </cell>
        </row>
        <row r="60">
          <cell r="D60">
            <v>1</v>
          </cell>
          <cell r="M60">
            <v>1</v>
          </cell>
        </row>
        <row r="61">
          <cell r="D61">
            <v>0</v>
          </cell>
          <cell r="M61">
            <v>0</v>
          </cell>
        </row>
        <row r="62">
          <cell r="D62">
            <v>0</v>
          </cell>
          <cell r="M62">
            <v>1</v>
          </cell>
        </row>
        <row r="63">
          <cell r="D63">
            <v>1</v>
          </cell>
          <cell r="M63">
            <v>2</v>
          </cell>
        </row>
        <row r="64">
          <cell r="D64">
            <v>0</v>
          </cell>
          <cell r="M64">
            <v>0</v>
          </cell>
        </row>
        <row r="65">
          <cell r="D65">
            <v>1</v>
          </cell>
          <cell r="M65">
            <v>5</v>
          </cell>
        </row>
        <row r="66">
          <cell r="D66">
            <v>1</v>
          </cell>
          <cell r="M66">
            <v>5</v>
          </cell>
        </row>
        <row r="75">
          <cell r="C75">
            <v>14</v>
          </cell>
          <cell r="D75">
            <v>45</v>
          </cell>
          <cell r="F75">
            <v>12</v>
          </cell>
          <cell r="G75">
            <v>0</v>
          </cell>
        </row>
        <row r="76">
          <cell r="C76">
            <v>3</v>
          </cell>
          <cell r="D76">
            <v>22</v>
          </cell>
          <cell r="F76">
            <v>10</v>
          </cell>
          <cell r="G76">
            <v>0</v>
          </cell>
        </row>
        <row r="78">
          <cell r="C78">
            <v>2</v>
          </cell>
          <cell r="D78">
            <v>-4</v>
          </cell>
          <cell r="F78">
            <v>0</v>
          </cell>
          <cell r="G78">
            <v>0</v>
          </cell>
        </row>
        <row r="79">
          <cell r="C79">
            <v>1</v>
          </cell>
          <cell r="D79">
            <v>3</v>
          </cell>
          <cell r="F79">
            <v>3</v>
          </cell>
          <cell r="G79">
            <v>1</v>
          </cell>
        </row>
        <row r="80">
          <cell r="C80">
            <v>1</v>
          </cell>
          <cell r="D80">
            <v>-2</v>
          </cell>
          <cell r="F80">
            <v>-2</v>
          </cell>
          <cell r="G80">
            <v>0</v>
          </cell>
        </row>
        <row r="94">
          <cell r="C94">
            <v>4</v>
          </cell>
          <cell r="D94">
            <v>30</v>
          </cell>
          <cell r="F94">
            <v>10</v>
          </cell>
          <cell r="G94">
            <v>0</v>
          </cell>
        </row>
        <row r="95">
          <cell r="C95">
            <v>1</v>
          </cell>
          <cell r="D95">
            <v>4</v>
          </cell>
          <cell r="F95">
            <v>4</v>
          </cell>
          <cell r="G95">
            <v>0</v>
          </cell>
        </row>
        <row r="97">
          <cell r="C97">
            <v>1</v>
          </cell>
          <cell r="D97">
            <v>13</v>
          </cell>
          <cell r="F97">
            <v>13</v>
          </cell>
          <cell r="G97">
            <v>0</v>
          </cell>
        </row>
        <row r="99">
          <cell r="C99">
            <v>1</v>
          </cell>
          <cell r="D99">
            <v>2</v>
          </cell>
          <cell r="F99">
            <v>2</v>
          </cell>
          <cell r="G99">
            <v>0</v>
          </cell>
        </row>
        <row r="102">
          <cell r="C102">
            <v>1</v>
          </cell>
          <cell r="D102">
            <v>11</v>
          </cell>
          <cell r="F102">
            <v>11</v>
          </cell>
          <cell r="G102">
            <v>0</v>
          </cell>
        </row>
        <row r="117">
          <cell r="C117">
            <v>26</v>
          </cell>
          <cell r="D117">
            <v>8</v>
          </cell>
          <cell r="F117">
            <v>60</v>
          </cell>
          <cell r="G117">
            <v>0</v>
          </cell>
          <cell r="H117">
            <v>13</v>
          </cell>
          <cell r="I117">
            <v>4</v>
          </cell>
          <cell r="N117">
            <v>6</v>
          </cell>
        </row>
        <row r="125">
          <cell r="C125">
            <v>3</v>
          </cell>
          <cell r="E125">
            <v>21</v>
          </cell>
          <cell r="G125">
            <v>15</v>
          </cell>
        </row>
        <row r="134">
          <cell r="C134">
            <v>1</v>
          </cell>
          <cell r="D134">
            <v>23</v>
          </cell>
          <cell r="F134">
            <v>23</v>
          </cell>
        </row>
        <row r="135">
          <cell r="C135">
            <v>4</v>
          </cell>
          <cell r="D135">
            <v>79</v>
          </cell>
          <cell r="F135">
            <v>27</v>
          </cell>
        </row>
        <row r="136">
          <cell r="C136">
            <v>1</v>
          </cell>
          <cell r="D136">
            <v>13</v>
          </cell>
          <cell r="F136">
            <v>13</v>
          </cell>
        </row>
        <row r="146">
          <cell r="C146">
            <v>7</v>
          </cell>
          <cell r="D146">
            <v>325</v>
          </cell>
          <cell r="F146">
            <v>60</v>
          </cell>
        </row>
        <row r="153">
          <cell r="C153">
            <v>3</v>
          </cell>
          <cell r="D153">
            <v>1</v>
          </cell>
          <cell r="E153">
            <v>1</v>
          </cell>
          <cell r="F153">
            <v>1</v>
          </cell>
          <cell r="H153">
            <v>25</v>
          </cell>
          <cell r="I153">
            <v>1</v>
          </cell>
          <cell r="J153">
            <v>1</v>
          </cell>
          <cell r="P153">
            <v>1</v>
          </cell>
          <cell r="Q153">
            <v>1</v>
          </cell>
        </row>
        <row r="174">
          <cell r="C174">
            <v>1</v>
          </cell>
        </row>
        <row r="175">
          <cell r="C175">
            <v>0.5</v>
          </cell>
        </row>
        <row r="179">
          <cell r="C179">
            <v>0.5</v>
          </cell>
        </row>
        <row r="198">
          <cell r="D198">
            <v>12</v>
          </cell>
          <cell r="M198">
            <v>17</v>
          </cell>
        </row>
        <row r="199">
          <cell r="D199">
            <v>1</v>
          </cell>
          <cell r="M199">
            <v>7</v>
          </cell>
        </row>
      </sheetData>
      <sheetData sheetId="6">
        <row r="2">
          <cell r="E2">
            <v>1</v>
          </cell>
        </row>
        <row r="7">
          <cell r="D7">
            <v>5</v>
          </cell>
          <cell r="M7">
            <v>7</v>
          </cell>
        </row>
        <row r="8">
          <cell r="D8">
            <v>11</v>
          </cell>
          <cell r="M8">
            <v>7</v>
          </cell>
        </row>
        <row r="9">
          <cell r="D9">
            <v>3</v>
          </cell>
          <cell r="M9">
            <v>3</v>
          </cell>
        </row>
        <row r="11">
          <cell r="D11">
            <v>29</v>
          </cell>
          <cell r="M11">
            <v>30</v>
          </cell>
        </row>
        <row r="12">
          <cell r="D12">
            <v>62</v>
          </cell>
          <cell r="M12">
            <v>110</v>
          </cell>
        </row>
        <row r="15">
          <cell r="D15">
            <v>28</v>
          </cell>
          <cell r="M15">
            <v>35</v>
          </cell>
        </row>
        <row r="16">
          <cell r="D16">
            <v>18</v>
          </cell>
          <cell r="M16">
            <v>16</v>
          </cell>
        </row>
        <row r="18">
          <cell r="D18">
            <v>231</v>
          </cell>
          <cell r="M18">
            <v>201</v>
          </cell>
        </row>
        <row r="19">
          <cell r="D19">
            <v>2</v>
          </cell>
          <cell r="M19">
            <v>4</v>
          </cell>
        </row>
        <row r="20">
          <cell r="D20">
            <v>14</v>
          </cell>
          <cell r="M20">
            <v>34</v>
          </cell>
        </row>
        <row r="34">
          <cell r="D34">
            <v>1</v>
          </cell>
          <cell r="M34">
            <v>0</v>
          </cell>
        </row>
        <row r="35">
          <cell r="D35">
            <v>9</v>
          </cell>
          <cell r="M35">
            <v>0</v>
          </cell>
        </row>
        <row r="36">
          <cell r="D36">
            <v>0</v>
          </cell>
          <cell r="M36">
            <v>0</v>
          </cell>
        </row>
        <row r="38">
          <cell r="D38">
            <v>6</v>
          </cell>
          <cell r="M38">
            <v>6</v>
          </cell>
        </row>
        <row r="39">
          <cell r="D39">
            <v>265</v>
          </cell>
          <cell r="M39">
            <v>204</v>
          </cell>
        </row>
        <row r="42">
          <cell r="D42">
            <v>3</v>
          </cell>
          <cell r="M42">
            <v>3</v>
          </cell>
        </row>
        <row r="43">
          <cell r="D43">
            <v>84</v>
          </cell>
          <cell r="M43">
            <v>35</v>
          </cell>
        </row>
        <row r="45">
          <cell r="D45">
            <v>0</v>
          </cell>
          <cell r="M45">
            <v>0</v>
          </cell>
        </row>
        <row r="47">
          <cell r="D47">
            <v>6</v>
          </cell>
          <cell r="M47">
            <v>4</v>
          </cell>
        </row>
        <row r="48">
          <cell r="D48">
            <v>90</v>
          </cell>
          <cell r="M48">
            <v>85</v>
          </cell>
        </row>
        <row r="50">
          <cell r="D50">
            <v>0</v>
          </cell>
          <cell r="M50">
            <v>0</v>
          </cell>
        </row>
        <row r="52">
          <cell r="D52">
            <v>5</v>
          </cell>
          <cell r="M52">
            <v>12</v>
          </cell>
        </row>
        <row r="53">
          <cell r="D53">
            <v>35</v>
          </cell>
          <cell r="M53">
            <v>95</v>
          </cell>
        </row>
        <row r="55">
          <cell r="D55">
            <v>3</v>
          </cell>
          <cell r="M55">
            <v>1</v>
          </cell>
        </row>
        <row r="56">
          <cell r="D56">
            <v>2</v>
          </cell>
          <cell r="M56">
            <v>1</v>
          </cell>
        </row>
        <row r="58">
          <cell r="D58">
            <v>18</v>
          </cell>
          <cell r="M58">
            <v>16</v>
          </cell>
        </row>
        <row r="59">
          <cell r="D59">
            <v>1</v>
          </cell>
          <cell r="M59">
            <v>1</v>
          </cell>
        </row>
        <row r="60">
          <cell r="D60">
            <v>0</v>
          </cell>
          <cell r="M60">
            <v>0</v>
          </cell>
        </row>
        <row r="61">
          <cell r="D61">
            <v>1</v>
          </cell>
          <cell r="M61">
            <v>1</v>
          </cell>
        </row>
        <row r="62">
          <cell r="D62">
            <v>0</v>
          </cell>
          <cell r="M62">
            <v>0</v>
          </cell>
        </row>
        <row r="63">
          <cell r="D63">
            <v>1</v>
          </cell>
          <cell r="M63">
            <v>1</v>
          </cell>
        </row>
        <row r="64">
          <cell r="D64">
            <v>1</v>
          </cell>
          <cell r="M64">
            <v>0</v>
          </cell>
        </row>
        <row r="65">
          <cell r="D65">
            <v>3</v>
          </cell>
          <cell r="M65">
            <v>3</v>
          </cell>
        </row>
        <row r="66">
          <cell r="D66">
            <v>4</v>
          </cell>
          <cell r="M66">
            <v>4</v>
          </cell>
        </row>
        <row r="75">
          <cell r="C75">
            <v>18</v>
          </cell>
          <cell r="D75">
            <v>49</v>
          </cell>
          <cell r="F75">
            <v>15</v>
          </cell>
          <cell r="G75">
            <v>0</v>
          </cell>
        </row>
        <row r="76">
          <cell r="C76">
            <v>7</v>
          </cell>
          <cell r="D76">
            <v>-1</v>
          </cell>
          <cell r="F76">
            <v>3</v>
          </cell>
          <cell r="G76">
            <v>0</v>
          </cell>
        </row>
        <row r="79">
          <cell r="C79">
            <v>3</v>
          </cell>
          <cell r="D79">
            <v>8</v>
          </cell>
          <cell r="F79">
            <v>9</v>
          </cell>
          <cell r="G79">
            <v>0</v>
          </cell>
        </row>
        <row r="80">
          <cell r="C80">
            <v>1</v>
          </cell>
          <cell r="D80">
            <v>6</v>
          </cell>
          <cell r="F80">
            <v>6</v>
          </cell>
          <cell r="G80">
            <v>0</v>
          </cell>
        </row>
        <row r="94">
          <cell r="C94">
            <v>3</v>
          </cell>
          <cell r="D94">
            <v>31</v>
          </cell>
          <cell r="F94">
            <v>14</v>
          </cell>
          <cell r="G94">
            <v>0</v>
          </cell>
        </row>
        <row r="95">
          <cell r="C95">
            <v>4</v>
          </cell>
          <cell r="D95">
            <v>53</v>
          </cell>
          <cell r="F95">
            <v>25</v>
          </cell>
          <cell r="G95">
            <v>0</v>
          </cell>
        </row>
        <row r="96">
          <cell r="C96">
            <v>4</v>
          </cell>
          <cell r="D96">
            <v>54</v>
          </cell>
          <cell r="F96">
            <v>33</v>
          </cell>
          <cell r="G96">
            <v>1</v>
          </cell>
        </row>
        <row r="97">
          <cell r="C97">
            <v>2</v>
          </cell>
          <cell r="D97">
            <v>22</v>
          </cell>
          <cell r="F97">
            <v>17</v>
          </cell>
          <cell r="G97">
            <v>0</v>
          </cell>
        </row>
        <row r="98">
          <cell r="C98">
            <v>2</v>
          </cell>
          <cell r="D98">
            <v>35</v>
          </cell>
          <cell r="F98">
            <v>27</v>
          </cell>
          <cell r="G98">
            <v>0</v>
          </cell>
        </row>
        <row r="99">
          <cell r="C99">
            <v>2</v>
          </cell>
          <cell r="D99">
            <v>18</v>
          </cell>
          <cell r="F99">
            <v>18</v>
          </cell>
          <cell r="G99">
            <v>0</v>
          </cell>
        </row>
        <row r="100">
          <cell r="C100">
            <v>1</v>
          </cell>
          <cell r="D100">
            <v>18</v>
          </cell>
          <cell r="F100">
            <v>18</v>
          </cell>
          <cell r="G100">
            <v>0</v>
          </cell>
        </row>
        <row r="117">
          <cell r="C117">
            <v>28</v>
          </cell>
          <cell r="D117">
            <v>18</v>
          </cell>
          <cell r="F117">
            <v>231</v>
          </cell>
          <cell r="G117">
            <v>1</v>
          </cell>
          <cell r="H117">
            <v>33</v>
          </cell>
          <cell r="I117">
            <v>1</v>
          </cell>
          <cell r="N117">
            <v>2</v>
          </cell>
        </row>
        <row r="125">
          <cell r="C125">
            <v>3</v>
          </cell>
          <cell r="E125">
            <v>84</v>
          </cell>
          <cell r="G125">
            <v>35</v>
          </cell>
        </row>
        <row r="134">
          <cell r="C134">
            <v>4</v>
          </cell>
          <cell r="D134">
            <v>58</v>
          </cell>
          <cell r="F134">
            <v>19</v>
          </cell>
        </row>
        <row r="135">
          <cell r="C135">
            <v>1</v>
          </cell>
          <cell r="D135">
            <v>19</v>
          </cell>
          <cell r="F135">
            <v>19</v>
          </cell>
        </row>
        <row r="136">
          <cell r="C136">
            <v>1</v>
          </cell>
          <cell r="D136">
            <v>13</v>
          </cell>
          <cell r="F136">
            <v>13</v>
          </cell>
        </row>
        <row r="146">
          <cell r="C146">
            <v>6</v>
          </cell>
          <cell r="D146">
            <v>265</v>
          </cell>
          <cell r="F146">
            <v>54</v>
          </cell>
        </row>
        <row r="153">
          <cell r="C153">
            <v>4</v>
          </cell>
          <cell r="E153">
            <v>4</v>
          </cell>
          <cell r="F153">
            <v>3</v>
          </cell>
          <cell r="H153">
            <v>44</v>
          </cell>
          <cell r="I153">
            <v>1</v>
          </cell>
          <cell r="J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2</v>
          </cell>
          <cell r="T153">
            <v>1</v>
          </cell>
        </row>
        <row r="174">
          <cell r="C174">
            <v>1.5</v>
          </cell>
        </row>
        <row r="176">
          <cell r="C176">
            <v>1.5</v>
          </cell>
        </row>
        <row r="178">
          <cell r="C178">
            <v>1</v>
          </cell>
        </row>
        <row r="198">
          <cell r="D198">
            <v>11</v>
          </cell>
          <cell r="M198">
            <v>14</v>
          </cell>
        </row>
        <row r="199">
          <cell r="D199">
            <v>0</v>
          </cell>
          <cell r="M199">
            <v>2</v>
          </cell>
        </row>
      </sheetData>
      <sheetData sheetId="7">
        <row r="2">
          <cell r="E2">
            <v>1</v>
          </cell>
        </row>
        <row r="7">
          <cell r="D7">
            <v>7</v>
          </cell>
          <cell r="M7">
            <v>7</v>
          </cell>
        </row>
        <row r="8">
          <cell r="D8">
            <v>7</v>
          </cell>
          <cell r="M8">
            <v>10</v>
          </cell>
        </row>
        <row r="9">
          <cell r="D9">
            <v>4</v>
          </cell>
          <cell r="M9">
            <v>4</v>
          </cell>
        </row>
        <row r="11">
          <cell r="D11">
            <v>32</v>
          </cell>
          <cell r="M11">
            <v>34</v>
          </cell>
        </row>
        <row r="12">
          <cell r="D12">
            <v>139</v>
          </cell>
          <cell r="M12">
            <v>129</v>
          </cell>
        </row>
        <row r="15">
          <cell r="D15">
            <v>22</v>
          </cell>
          <cell r="M15">
            <v>41</v>
          </cell>
        </row>
        <row r="16">
          <cell r="D16">
            <v>11</v>
          </cell>
          <cell r="M16">
            <v>19</v>
          </cell>
        </row>
        <row r="18">
          <cell r="D18">
            <v>127</v>
          </cell>
          <cell r="M18">
            <v>244</v>
          </cell>
        </row>
        <row r="19">
          <cell r="D19">
            <v>1</v>
          </cell>
          <cell r="M19">
            <v>1</v>
          </cell>
        </row>
        <row r="20">
          <cell r="D20">
            <v>12</v>
          </cell>
          <cell r="M20">
            <v>5</v>
          </cell>
        </row>
        <row r="34">
          <cell r="D34">
            <v>2</v>
          </cell>
          <cell r="M34">
            <v>6</v>
          </cell>
        </row>
        <row r="35">
          <cell r="D35">
            <v>19</v>
          </cell>
          <cell r="M35">
            <v>33</v>
          </cell>
        </row>
        <row r="36">
          <cell r="D36">
            <v>0</v>
          </cell>
          <cell r="M36">
            <v>0</v>
          </cell>
        </row>
        <row r="38">
          <cell r="D38">
            <v>8</v>
          </cell>
          <cell r="M38">
            <v>6</v>
          </cell>
        </row>
        <row r="39">
          <cell r="D39">
            <v>334</v>
          </cell>
          <cell r="M39">
            <v>211</v>
          </cell>
        </row>
        <row r="42">
          <cell r="D42">
            <v>3</v>
          </cell>
          <cell r="M42">
            <v>5</v>
          </cell>
        </row>
        <row r="43">
          <cell r="D43">
            <v>9</v>
          </cell>
          <cell r="M43">
            <v>31</v>
          </cell>
        </row>
        <row r="45">
          <cell r="D45">
            <v>0</v>
          </cell>
          <cell r="M45">
            <v>0</v>
          </cell>
        </row>
        <row r="47">
          <cell r="D47">
            <v>2</v>
          </cell>
          <cell r="M47">
            <v>3</v>
          </cell>
        </row>
        <row r="48">
          <cell r="D48">
            <v>8</v>
          </cell>
          <cell r="M48">
            <v>49</v>
          </cell>
        </row>
        <row r="50">
          <cell r="D50">
            <v>0</v>
          </cell>
          <cell r="M50">
            <v>0</v>
          </cell>
        </row>
        <row r="52">
          <cell r="D52">
            <v>8</v>
          </cell>
          <cell r="M52">
            <v>10</v>
          </cell>
        </row>
        <row r="53">
          <cell r="D53">
            <v>68</v>
          </cell>
          <cell r="M53">
            <v>76</v>
          </cell>
        </row>
        <row r="55">
          <cell r="D55">
            <v>2</v>
          </cell>
          <cell r="M55">
            <v>0</v>
          </cell>
        </row>
        <row r="56">
          <cell r="D56">
            <v>0</v>
          </cell>
          <cell r="M56">
            <v>0</v>
          </cell>
        </row>
        <row r="58">
          <cell r="D58">
            <v>17</v>
          </cell>
          <cell r="M58">
            <v>3</v>
          </cell>
        </row>
        <row r="59">
          <cell r="D59">
            <v>2</v>
          </cell>
          <cell r="M59">
            <v>0</v>
          </cell>
        </row>
        <row r="60">
          <cell r="D60">
            <v>1</v>
          </cell>
          <cell r="M60">
            <v>0</v>
          </cell>
        </row>
        <row r="61">
          <cell r="D61">
            <v>1</v>
          </cell>
          <cell r="M61">
            <v>0</v>
          </cell>
        </row>
        <row r="62">
          <cell r="D62">
            <v>0</v>
          </cell>
          <cell r="M62">
            <v>0</v>
          </cell>
        </row>
        <row r="63">
          <cell r="D63">
            <v>2</v>
          </cell>
          <cell r="M63">
            <v>0</v>
          </cell>
        </row>
        <row r="64">
          <cell r="D64">
            <v>0</v>
          </cell>
          <cell r="M64">
            <v>0</v>
          </cell>
        </row>
        <row r="65">
          <cell r="D65">
            <v>1</v>
          </cell>
          <cell r="M65">
            <v>1</v>
          </cell>
        </row>
        <row r="66">
          <cell r="D66">
            <v>1</v>
          </cell>
          <cell r="M66">
            <v>1</v>
          </cell>
        </row>
        <row r="75">
          <cell r="C75">
            <v>18</v>
          </cell>
          <cell r="D75">
            <v>70</v>
          </cell>
          <cell r="F75">
            <v>22</v>
          </cell>
          <cell r="G75">
            <v>1</v>
          </cell>
        </row>
        <row r="76">
          <cell r="C76">
            <v>7</v>
          </cell>
          <cell r="D76">
            <v>43</v>
          </cell>
          <cell r="F76">
            <v>18</v>
          </cell>
          <cell r="G76">
            <v>0</v>
          </cell>
        </row>
        <row r="78">
          <cell r="C78">
            <v>1</v>
          </cell>
          <cell r="D78">
            <v>2</v>
          </cell>
          <cell r="F78">
            <v>2</v>
          </cell>
          <cell r="G78">
            <v>0</v>
          </cell>
        </row>
        <row r="79">
          <cell r="C79">
            <v>4</v>
          </cell>
          <cell r="D79">
            <v>11</v>
          </cell>
          <cell r="F79">
            <v>7</v>
          </cell>
          <cell r="G79">
            <v>0</v>
          </cell>
        </row>
        <row r="80">
          <cell r="C80">
            <v>2</v>
          </cell>
          <cell r="D80">
            <v>13</v>
          </cell>
          <cell r="F80">
            <v>7</v>
          </cell>
          <cell r="G80">
            <v>0</v>
          </cell>
        </row>
        <row r="94">
          <cell r="C94">
            <v>4</v>
          </cell>
          <cell r="D94">
            <v>31</v>
          </cell>
          <cell r="F94">
            <v>16</v>
          </cell>
          <cell r="G94">
            <v>1</v>
          </cell>
        </row>
        <row r="95">
          <cell r="C95">
            <v>1</v>
          </cell>
          <cell r="D95">
            <v>6</v>
          </cell>
          <cell r="F95">
            <v>6</v>
          </cell>
          <cell r="G95">
            <v>0</v>
          </cell>
        </row>
        <row r="97">
          <cell r="C97">
            <v>3</v>
          </cell>
          <cell r="D97">
            <v>34</v>
          </cell>
          <cell r="F97">
            <v>17</v>
          </cell>
          <cell r="G97">
            <v>0</v>
          </cell>
        </row>
        <row r="98">
          <cell r="C98">
            <v>3</v>
          </cell>
          <cell r="D98">
            <v>56</v>
          </cell>
          <cell r="F98">
            <v>22</v>
          </cell>
          <cell r="G98">
            <v>0</v>
          </cell>
        </row>
        <row r="117">
          <cell r="C117">
            <v>22</v>
          </cell>
          <cell r="D117">
            <v>11</v>
          </cell>
          <cell r="F117">
            <v>127</v>
          </cell>
          <cell r="G117">
            <v>1</v>
          </cell>
          <cell r="H117">
            <v>22</v>
          </cell>
          <cell r="I117">
            <v>2</v>
          </cell>
          <cell r="N117">
            <v>1</v>
          </cell>
        </row>
        <row r="125">
          <cell r="C125">
            <v>3</v>
          </cell>
          <cell r="D125">
            <v>1</v>
          </cell>
          <cell r="E125">
            <v>9</v>
          </cell>
          <cell r="G125">
            <v>6</v>
          </cell>
        </row>
        <row r="135">
          <cell r="C135">
            <v>1</v>
          </cell>
          <cell r="D135">
            <v>8</v>
          </cell>
          <cell r="F135">
            <v>8</v>
          </cell>
        </row>
        <row r="138">
          <cell r="C138">
            <v>1</v>
          </cell>
        </row>
        <row r="146">
          <cell r="C146">
            <v>8</v>
          </cell>
          <cell r="D146">
            <v>334</v>
          </cell>
          <cell r="F146">
            <v>54</v>
          </cell>
        </row>
        <row r="153">
          <cell r="C153">
            <v>4</v>
          </cell>
          <cell r="D153">
            <v>1</v>
          </cell>
          <cell r="E153">
            <v>1</v>
          </cell>
          <cell r="F153">
            <v>1</v>
          </cell>
          <cell r="H153">
            <v>22</v>
          </cell>
          <cell r="I153">
            <v>2</v>
          </cell>
          <cell r="J153">
            <v>2</v>
          </cell>
          <cell r="P153">
            <v>1</v>
          </cell>
          <cell r="Q153">
            <v>1</v>
          </cell>
        </row>
        <row r="159">
          <cell r="C159">
            <v>4</v>
          </cell>
          <cell r="D159">
            <v>18</v>
          </cell>
          <cell r="F159">
            <v>17</v>
          </cell>
          <cell r="G159">
            <v>0</v>
          </cell>
        </row>
        <row r="166">
          <cell r="C166">
            <v>1</v>
          </cell>
          <cell r="D166">
            <v>7</v>
          </cell>
          <cell r="F166">
            <v>7</v>
          </cell>
          <cell r="G166">
            <v>0</v>
          </cell>
        </row>
        <row r="167">
          <cell r="C167">
            <v>1</v>
          </cell>
          <cell r="D167">
            <v>8</v>
          </cell>
          <cell r="F167">
            <v>8</v>
          </cell>
          <cell r="G167">
            <v>0</v>
          </cell>
        </row>
        <row r="174">
          <cell r="C174">
            <v>1</v>
          </cell>
        </row>
        <row r="198">
          <cell r="D198">
            <v>10</v>
          </cell>
          <cell r="M198">
            <v>15</v>
          </cell>
        </row>
        <row r="199">
          <cell r="D199">
            <v>1</v>
          </cell>
          <cell r="M199">
            <v>5</v>
          </cell>
        </row>
      </sheetData>
      <sheetData sheetId="8">
        <row r="2">
          <cell r="F2">
            <v>1</v>
          </cell>
        </row>
        <row r="7">
          <cell r="D7">
            <v>5</v>
          </cell>
          <cell r="M7">
            <v>4</v>
          </cell>
        </row>
        <row r="8">
          <cell r="D8">
            <v>5</v>
          </cell>
          <cell r="M8">
            <v>6</v>
          </cell>
        </row>
        <row r="9">
          <cell r="D9">
            <v>2</v>
          </cell>
          <cell r="M9">
            <v>1</v>
          </cell>
        </row>
        <row r="11">
          <cell r="D11">
            <v>35</v>
          </cell>
          <cell r="M11">
            <v>35</v>
          </cell>
        </row>
        <row r="12">
          <cell r="D12">
            <v>97</v>
          </cell>
          <cell r="M12">
            <v>107</v>
          </cell>
        </row>
        <row r="15">
          <cell r="D15">
            <v>29</v>
          </cell>
          <cell r="M15">
            <v>40</v>
          </cell>
        </row>
        <row r="16">
          <cell r="D16">
            <v>16</v>
          </cell>
          <cell r="M16">
            <v>20</v>
          </cell>
        </row>
        <row r="18">
          <cell r="D18">
            <v>248</v>
          </cell>
          <cell r="M18">
            <v>161</v>
          </cell>
        </row>
        <row r="19">
          <cell r="D19">
            <v>6</v>
          </cell>
          <cell r="M19">
            <v>3</v>
          </cell>
        </row>
        <row r="20">
          <cell r="D20">
            <v>46</v>
          </cell>
          <cell r="M20">
            <v>14</v>
          </cell>
        </row>
        <row r="34">
          <cell r="D34">
            <v>3</v>
          </cell>
          <cell r="M34">
            <v>2</v>
          </cell>
        </row>
        <row r="35">
          <cell r="D35">
            <v>2</v>
          </cell>
          <cell r="M35">
            <v>14</v>
          </cell>
        </row>
        <row r="36">
          <cell r="D36">
            <v>0</v>
          </cell>
          <cell r="M36">
            <v>0</v>
          </cell>
        </row>
        <row r="38">
          <cell r="D38">
            <v>12</v>
          </cell>
          <cell r="M38">
            <v>12</v>
          </cell>
        </row>
        <row r="39">
          <cell r="D39">
            <v>504</v>
          </cell>
          <cell r="M39">
            <v>487</v>
          </cell>
        </row>
        <row r="42">
          <cell r="D42">
            <v>8</v>
          </cell>
          <cell r="M42">
            <v>6</v>
          </cell>
        </row>
        <row r="43">
          <cell r="D43">
            <v>79</v>
          </cell>
          <cell r="M43">
            <v>35</v>
          </cell>
        </row>
        <row r="45">
          <cell r="D45">
            <v>0</v>
          </cell>
          <cell r="M45">
            <v>0</v>
          </cell>
        </row>
        <row r="47">
          <cell r="D47">
            <v>5</v>
          </cell>
          <cell r="M47">
            <v>3</v>
          </cell>
        </row>
        <row r="48">
          <cell r="D48">
            <v>69</v>
          </cell>
          <cell r="M48">
            <v>60</v>
          </cell>
        </row>
        <row r="50">
          <cell r="D50">
            <v>0</v>
          </cell>
          <cell r="M50">
            <v>0</v>
          </cell>
        </row>
        <row r="52">
          <cell r="D52">
            <v>5</v>
          </cell>
          <cell r="M52">
            <v>12</v>
          </cell>
        </row>
        <row r="53">
          <cell r="D53">
            <v>30</v>
          </cell>
          <cell r="M53">
            <v>105</v>
          </cell>
        </row>
        <row r="55">
          <cell r="D55">
            <v>5</v>
          </cell>
          <cell r="M55">
            <v>2</v>
          </cell>
        </row>
        <row r="56">
          <cell r="D56">
            <v>0</v>
          </cell>
          <cell r="M56">
            <v>0</v>
          </cell>
        </row>
        <row r="58">
          <cell r="D58">
            <v>13</v>
          </cell>
          <cell r="M58">
            <v>16</v>
          </cell>
        </row>
        <row r="59">
          <cell r="D59">
            <v>1</v>
          </cell>
          <cell r="M59">
            <v>1</v>
          </cell>
        </row>
        <row r="60">
          <cell r="D60">
            <v>0</v>
          </cell>
          <cell r="M60">
            <v>0</v>
          </cell>
        </row>
        <row r="61">
          <cell r="D61">
            <v>1</v>
          </cell>
          <cell r="M61">
            <v>1</v>
          </cell>
        </row>
        <row r="62">
          <cell r="D62">
            <v>0</v>
          </cell>
          <cell r="M62">
            <v>0</v>
          </cell>
        </row>
        <row r="63">
          <cell r="D63">
            <v>1</v>
          </cell>
          <cell r="M63">
            <v>1</v>
          </cell>
        </row>
        <row r="64">
          <cell r="D64">
            <v>0</v>
          </cell>
          <cell r="M64">
            <v>0</v>
          </cell>
        </row>
        <row r="65">
          <cell r="D65">
            <v>2</v>
          </cell>
          <cell r="M65">
            <v>3</v>
          </cell>
        </row>
        <row r="66">
          <cell r="D66">
            <v>3</v>
          </cell>
          <cell r="M66">
            <v>3</v>
          </cell>
        </row>
        <row r="75">
          <cell r="C75">
            <v>22</v>
          </cell>
          <cell r="D75">
            <v>85</v>
          </cell>
          <cell r="F75">
            <v>17</v>
          </cell>
          <cell r="G75">
            <v>0</v>
          </cell>
        </row>
        <row r="76">
          <cell r="C76">
            <v>8</v>
          </cell>
          <cell r="D76">
            <v>0</v>
          </cell>
          <cell r="F76">
            <v>4</v>
          </cell>
          <cell r="G76">
            <v>0</v>
          </cell>
        </row>
        <row r="78">
          <cell r="C78">
            <v>2</v>
          </cell>
          <cell r="D78">
            <v>12</v>
          </cell>
          <cell r="F78">
            <v>12</v>
          </cell>
          <cell r="G78">
            <v>0</v>
          </cell>
        </row>
        <row r="79">
          <cell r="C79">
            <v>1</v>
          </cell>
          <cell r="D79">
            <v>6</v>
          </cell>
          <cell r="F79">
            <v>6</v>
          </cell>
          <cell r="G79">
            <v>0</v>
          </cell>
        </row>
        <row r="80">
          <cell r="C80">
            <v>2</v>
          </cell>
          <cell r="D80">
            <v>-6</v>
          </cell>
          <cell r="F80">
            <v>0</v>
          </cell>
          <cell r="G80">
            <v>0</v>
          </cell>
        </row>
        <row r="94">
          <cell r="C94">
            <v>5</v>
          </cell>
          <cell r="D94">
            <v>45</v>
          </cell>
          <cell r="F94">
            <v>24</v>
          </cell>
          <cell r="G94">
            <v>0</v>
          </cell>
        </row>
        <row r="95">
          <cell r="C95">
            <v>1</v>
          </cell>
          <cell r="D95">
            <v>6</v>
          </cell>
          <cell r="F95">
            <v>6</v>
          </cell>
          <cell r="G95">
            <v>0</v>
          </cell>
        </row>
        <row r="96">
          <cell r="C96">
            <v>3</v>
          </cell>
          <cell r="D96">
            <v>130</v>
          </cell>
          <cell r="F96">
            <v>82</v>
          </cell>
          <cell r="G96">
            <v>1</v>
          </cell>
        </row>
        <row r="97">
          <cell r="C97">
            <v>1</v>
          </cell>
          <cell r="D97">
            <v>5</v>
          </cell>
          <cell r="F97">
            <v>5</v>
          </cell>
          <cell r="G97">
            <v>0</v>
          </cell>
        </row>
        <row r="98">
          <cell r="C98">
            <v>1</v>
          </cell>
          <cell r="D98">
            <v>29</v>
          </cell>
          <cell r="F98">
            <v>29</v>
          </cell>
          <cell r="G98">
            <v>0</v>
          </cell>
        </row>
        <row r="100">
          <cell r="C100">
            <v>2</v>
          </cell>
          <cell r="D100">
            <v>10</v>
          </cell>
          <cell r="F100">
            <v>6</v>
          </cell>
          <cell r="G100">
            <v>0</v>
          </cell>
        </row>
        <row r="101">
          <cell r="C101">
            <v>1</v>
          </cell>
          <cell r="D101">
            <v>12</v>
          </cell>
          <cell r="F101">
            <v>12</v>
          </cell>
          <cell r="G101">
            <v>0</v>
          </cell>
        </row>
        <row r="102">
          <cell r="C102">
            <v>2</v>
          </cell>
          <cell r="D102">
            <v>11</v>
          </cell>
          <cell r="F102">
            <v>12</v>
          </cell>
          <cell r="G102">
            <v>0</v>
          </cell>
        </row>
        <row r="117">
          <cell r="C117">
            <v>29</v>
          </cell>
          <cell r="D117">
            <v>16</v>
          </cell>
          <cell r="F117">
            <v>248</v>
          </cell>
          <cell r="G117">
            <v>1</v>
          </cell>
          <cell r="H117">
            <v>82</v>
          </cell>
          <cell r="I117">
            <v>3</v>
          </cell>
          <cell r="N117">
            <v>6</v>
          </cell>
        </row>
        <row r="125">
          <cell r="C125">
            <v>8</v>
          </cell>
          <cell r="D125">
            <v>1</v>
          </cell>
          <cell r="E125">
            <v>79</v>
          </cell>
          <cell r="G125">
            <v>48</v>
          </cell>
        </row>
        <row r="134">
          <cell r="C134">
            <v>2</v>
          </cell>
          <cell r="D134">
            <v>35</v>
          </cell>
          <cell r="F134">
            <v>24</v>
          </cell>
        </row>
        <row r="135">
          <cell r="C135">
            <v>3</v>
          </cell>
          <cell r="D135">
            <v>34</v>
          </cell>
          <cell r="F135">
            <v>16</v>
          </cell>
        </row>
        <row r="146">
          <cell r="C146">
            <v>12</v>
          </cell>
          <cell r="D146">
            <v>504</v>
          </cell>
          <cell r="F146">
            <v>53</v>
          </cell>
        </row>
        <row r="153">
          <cell r="C153">
            <v>4</v>
          </cell>
          <cell r="D153">
            <v>1</v>
          </cell>
          <cell r="E153">
            <v>3</v>
          </cell>
          <cell r="F153">
            <v>2</v>
          </cell>
          <cell r="H153">
            <v>42</v>
          </cell>
          <cell r="I153">
            <v>1</v>
          </cell>
          <cell r="J153">
            <v>1</v>
          </cell>
          <cell r="P153">
            <v>1</v>
          </cell>
          <cell r="Q153">
            <v>1</v>
          </cell>
          <cell r="T153">
            <v>1</v>
          </cell>
          <cell r="U153">
            <v>1</v>
          </cell>
          <cell r="X153">
            <v>1</v>
          </cell>
        </row>
        <row r="166">
          <cell r="C166">
            <v>1</v>
          </cell>
          <cell r="D166">
            <v>10</v>
          </cell>
          <cell r="F166">
            <v>10</v>
          </cell>
        </row>
        <row r="167">
          <cell r="C167">
            <v>1</v>
          </cell>
          <cell r="D167">
            <v>4</v>
          </cell>
          <cell r="F167">
            <v>4</v>
          </cell>
        </row>
        <row r="174">
          <cell r="C174">
            <v>1.5</v>
          </cell>
        </row>
        <row r="175">
          <cell r="C175">
            <v>1</v>
          </cell>
        </row>
        <row r="177">
          <cell r="C177">
            <v>0.5</v>
          </cell>
        </row>
        <row r="198">
          <cell r="D198">
            <v>20</v>
          </cell>
          <cell r="M198">
            <v>21</v>
          </cell>
        </row>
        <row r="199">
          <cell r="D199">
            <v>3</v>
          </cell>
          <cell r="M199">
            <v>5</v>
          </cell>
        </row>
      </sheetData>
      <sheetData sheetId="9">
        <row r="2">
          <cell r="F2">
            <v>1</v>
          </cell>
        </row>
        <row r="7">
          <cell r="D7">
            <v>5</v>
          </cell>
          <cell r="M7">
            <v>3</v>
          </cell>
        </row>
        <row r="8">
          <cell r="D8">
            <v>7</v>
          </cell>
          <cell r="M8">
            <v>17</v>
          </cell>
        </row>
        <row r="9">
          <cell r="D9">
            <v>0</v>
          </cell>
          <cell r="M9">
            <v>0</v>
          </cell>
        </row>
        <row r="11">
          <cell r="D11">
            <v>23</v>
          </cell>
          <cell r="M11">
            <v>30</v>
          </cell>
        </row>
        <row r="12">
          <cell r="D12">
            <v>69</v>
          </cell>
          <cell r="M12">
            <v>89</v>
          </cell>
        </row>
        <row r="15">
          <cell r="D15">
            <v>30</v>
          </cell>
          <cell r="M15">
            <v>41</v>
          </cell>
        </row>
        <row r="16">
          <cell r="D16">
            <v>14</v>
          </cell>
          <cell r="M16">
            <v>23</v>
          </cell>
        </row>
        <row r="18">
          <cell r="D18">
            <v>196</v>
          </cell>
          <cell r="M18">
            <v>281</v>
          </cell>
        </row>
        <row r="19">
          <cell r="D19">
            <v>2</v>
          </cell>
          <cell r="M19">
            <v>1</v>
          </cell>
        </row>
        <row r="20">
          <cell r="D20">
            <v>15</v>
          </cell>
          <cell r="M20">
            <v>2</v>
          </cell>
        </row>
        <row r="34">
          <cell r="D34">
            <v>3</v>
          </cell>
          <cell r="M34">
            <v>1</v>
          </cell>
        </row>
        <row r="35">
          <cell r="D35">
            <v>0</v>
          </cell>
          <cell r="M35">
            <v>0</v>
          </cell>
        </row>
        <row r="36">
          <cell r="D36">
            <v>0</v>
          </cell>
          <cell r="M36">
            <v>0</v>
          </cell>
        </row>
        <row r="38">
          <cell r="D38">
            <v>6</v>
          </cell>
          <cell r="M38">
            <v>6</v>
          </cell>
        </row>
        <row r="39">
          <cell r="D39">
            <v>239</v>
          </cell>
          <cell r="M39">
            <v>244</v>
          </cell>
        </row>
        <row r="42">
          <cell r="D42">
            <v>4</v>
          </cell>
          <cell r="M42">
            <v>5</v>
          </cell>
        </row>
        <row r="43">
          <cell r="D43">
            <v>39</v>
          </cell>
          <cell r="M43">
            <v>22</v>
          </cell>
        </row>
        <row r="45">
          <cell r="D45">
            <v>0</v>
          </cell>
          <cell r="M45">
            <v>0</v>
          </cell>
        </row>
        <row r="47">
          <cell r="D47">
            <v>5</v>
          </cell>
          <cell r="M47">
            <v>2</v>
          </cell>
        </row>
        <row r="48">
          <cell r="D48">
            <v>91</v>
          </cell>
          <cell r="M48">
            <v>47</v>
          </cell>
        </row>
        <row r="50">
          <cell r="D50">
            <v>0</v>
          </cell>
          <cell r="M50">
            <v>0</v>
          </cell>
        </row>
        <row r="52">
          <cell r="D52">
            <v>2</v>
          </cell>
          <cell r="M52">
            <v>1</v>
          </cell>
        </row>
        <row r="53">
          <cell r="D53">
            <v>10</v>
          </cell>
          <cell r="M53">
            <v>10</v>
          </cell>
        </row>
        <row r="55">
          <cell r="D55">
            <v>2</v>
          </cell>
          <cell r="M55">
            <v>1</v>
          </cell>
        </row>
        <row r="56">
          <cell r="D56">
            <v>0</v>
          </cell>
          <cell r="M56">
            <v>1</v>
          </cell>
        </row>
        <row r="58">
          <cell r="D58">
            <v>14</v>
          </cell>
          <cell r="M58">
            <v>20</v>
          </cell>
        </row>
        <row r="59">
          <cell r="D59">
            <v>2</v>
          </cell>
          <cell r="M59">
            <v>2</v>
          </cell>
        </row>
        <row r="60">
          <cell r="D60">
            <v>1</v>
          </cell>
          <cell r="M60">
            <v>0</v>
          </cell>
        </row>
        <row r="61">
          <cell r="D61">
            <v>1</v>
          </cell>
          <cell r="M61">
            <v>2</v>
          </cell>
        </row>
        <row r="62">
          <cell r="D62">
            <v>0</v>
          </cell>
          <cell r="M62">
            <v>0</v>
          </cell>
        </row>
        <row r="63">
          <cell r="D63">
            <v>2</v>
          </cell>
          <cell r="M63">
            <v>2</v>
          </cell>
        </row>
        <row r="64">
          <cell r="D64">
            <v>0</v>
          </cell>
          <cell r="M64">
            <v>0</v>
          </cell>
        </row>
        <row r="65">
          <cell r="D65">
            <v>0</v>
          </cell>
          <cell r="M65">
            <v>2</v>
          </cell>
        </row>
        <row r="66">
          <cell r="D66">
            <v>0</v>
          </cell>
          <cell r="M66">
            <v>2</v>
          </cell>
        </row>
        <row r="75">
          <cell r="C75">
            <v>15</v>
          </cell>
          <cell r="D75">
            <v>54</v>
          </cell>
          <cell r="F75">
            <v>11</v>
          </cell>
          <cell r="G75">
            <v>0</v>
          </cell>
        </row>
        <row r="76">
          <cell r="C76">
            <v>3</v>
          </cell>
          <cell r="D76">
            <v>0</v>
          </cell>
          <cell r="F76">
            <v>1</v>
          </cell>
          <cell r="G76">
            <v>0</v>
          </cell>
        </row>
        <row r="78">
          <cell r="C78">
            <v>3</v>
          </cell>
          <cell r="D78">
            <v>10</v>
          </cell>
          <cell r="F78">
            <v>5</v>
          </cell>
          <cell r="G78">
            <v>1</v>
          </cell>
        </row>
        <row r="79">
          <cell r="C79">
            <v>2</v>
          </cell>
          <cell r="D79">
            <v>5</v>
          </cell>
          <cell r="F79">
            <v>3</v>
          </cell>
          <cell r="G79">
            <v>0</v>
          </cell>
        </row>
        <row r="94">
          <cell r="C94">
            <v>3</v>
          </cell>
          <cell r="D94">
            <v>32</v>
          </cell>
          <cell r="F94">
            <v>25</v>
          </cell>
          <cell r="G94">
            <v>1</v>
          </cell>
        </row>
        <row r="95">
          <cell r="C95">
            <v>1</v>
          </cell>
          <cell r="D95">
            <v>3</v>
          </cell>
          <cell r="F95">
            <v>3</v>
          </cell>
          <cell r="G95">
            <v>0</v>
          </cell>
        </row>
        <row r="96">
          <cell r="C96">
            <v>2</v>
          </cell>
          <cell r="D96">
            <v>52</v>
          </cell>
          <cell r="F96">
            <v>37</v>
          </cell>
          <cell r="G96">
            <v>0</v>
          </cell>
        </row>
        <row r="98">
          <cell r="C98">
            <v>4</v>
          </cell>
          <cell r="D98">
            <v>64</v>
          </cell>
          <cell r="F98">
            <v>26</v>
          </cell>
          <cell r="G98">
            <v>0</v>
          </cell>
        </row>
        <row r="99">
          <cell r="C99">
            <v>1</v>
          </cell>
          <cell r="D99">
            <v>5</v>
          </cell>
          <cell r="F99">
            <v>5</v>
          </cell>
          <cell r="G99">
            <v>0</v>
          </cell>
        </row>
        <row r="102">
          <cell r="C102">
            <v>1</v>
          </cell>
          <cell r="D102">
            <v>3</v>
          </cell>
          <cell r="F102">
            <v>3</v>
          </cell>
          <cell r="G102">
            <v>0</v>
          </cell>
        </row>
        <row r="103">
          <cell r="C103">
            <v>2</v>
          </cell>
          <cell r="D103">
            <v>37</v>
          </cell>
          <cell r="F103">
            <v>28</v>
          </cell>
          <cell r="G103">
            <v>0</v>
          </cell>
        </row>
        <row r="117">
          <cell r="C117">
            <v>30</v>
          </cell>
          <cell r="D117">
            <v>14</v>
          </cell>
          <cell r="F117">
            <v>196</v>
          </cell>
          <cell r="G117">
            <v>1</v>
          </cell>
          <cell r="H117">
            <v>37</v>
          </cell>
          <cell r="I117">
            <v>3</v>
          </cell>
          <cell r="N117">
            <v>2</v>
          </cell>
        </row>
        <row r="125">
          <cell r="C125">
            <v>4</v>
          </cell>
          <cell r="E125">
            <v>39</v>
          </cell>
          <cell r="G125">
            <v>20</v>
          </cell>
        </row>
        <row r="134">
          <cell r="C134">
            <v>1</v>
          </cell>
          <cell r="D134">
            <v>23</v>
          </cell>
          <cell r="F134">
            <v>23</v>
          </cell>
          <cell r="G134">
            <v>0</v>
          </cell>
        </row>
        <row r="135">
          <cell r="C135">
            <v>2</v>
          </cell>
          <cell r="D135">
            <v>32</v>
          </cell>
          <cell r="F135">
            <v>19</v>
          </cell>
        </row>
        <row r="137">
          <cell r="C137">
            <v>2</v>
          </cell>
          <cell r="D137">
            <v>36</v>
          </cell>
          <cell r="F137">
            <v>17</v>
          </cell>
        </row>
        <row r="146">
          <cell r="C146">
            <v>6</v>
          </cell>
          <cell r="D146">
            <v>239</v>
          </cell>
          <cell r="F146">
            <v>53</v>
          </cell>
        </row>
        <row r="153">
          <cell r="C153">
            <v>3</v>
          </cell>
          <cell r="D153">
            <v>1</v>
          </cell>
          <cell r="I153">
            <v>2</v>
          </cell>
          <cell r="J153">
            <v>2</v>
          </cell>
        </row>
        <row r="166">
          <cell r="C166">
            <v>1</v>
          </cell>
        </row>
        <row r="175">
          <cell r="C175">
            <v>1</v>
          </cell>
        </row>
        <row r="198">
          <cell r="D198">
            <v>10</v>
          </cell>
          <cell r="M198">
            <v>18</v>
          </cell>
        </row>
        <row r="199">
          <cell r="D199">
            <v>2</v>
          </cell>
          <cell r="M199">
            <v>7</v>
          </cell>
        </row>
      </sheetData>
      <sheetData sheetId="10">
        <row r="2">
          <cell r="E2">
            <v>1</v>
          </cell>
        </row>
        <row r="7">
          <cell r="D7">
            <v>7</v>
          </cell>
          <cell r="M7">
            <v>4</v>
          </cell>
        </row>
        <row r="8">
          <cell r="D8">
            <v>6</v>
          </cell>
          <cell r="M8">
            <v>18</v>
          </cell>
        </row>
        <row r="9">
          <cell r="D9">
            <v>3</v>
          </cell>
          <cell r="M9">
            <v>6</v>
          </cell>
        </row>
        <row r="11">
          <cell r="D11">
            <v>22</v>
          </cell>
          <cell r="M11">
            <v>28</v>
          </cell>
        </row>
        <row r="12">
          <cell r="D12">
            <v>115</v>
          </cell>
          <cell r="M12">
            <v>97</v>
          </cell>
        </row>
        <row r="15">
          <cell r="D15">
            <v>24</v>
          </cell>
          <cell r="M15">
            <v>40</v>
          </cell>
        </row>
        <row r="16">
          <cell r="D16">
            <v>9</v>
          </cell>
          <cell r="M16">
            <v>24</v>
          </cell>
        </row>
        <row r="18">
          <cell r="D18">
            <v>136</v>
          </cell>
          <cell r="M18">
            <v>252</v>
          </cell>
        </row>
        <row r="19">
          <cell r="D19">
            <v>6</v>
          </cell>
          <cell r="M19">
            <v>7</v>
          </cell>
        </row>
        <row r="20">
          <cell r="D20">
            <v>60</v>
          </cell>
          <cell r="M20">
            <v>50</v>
          </cell>
        </row>
        <row r="34">
          <cell r="D34">
            <v>0</v>
          </cell>
          <cell r="M34">
            <v>4</v>
          </cell>
        </row>
        <row r="35">
          <cell r="D35">
            <v>0</v>
          </cell>
          <cell r="M35">
            <v>13</v>
          </cell>
        </row>
        <row r="36">
          <cell r="D36">
            <v>0</v>
          </cell>
          <cell r="M36">
            <v>0</v>
          </cell>
        </row>
        <row r="38">
          <cell r="D38">
            <v>7</v>
          </cell>
          <cell r="M38">
            <v>5</v>
          </cell>
        </row>
        <row r="39">
          <cell r="D39">
            <v>349</v>
          </cell>
          <cell r="M39">
            <v>203</v>
          </cell>
        </row>
        <row r="42">
          <cell r="D42">
            <v>4</v>
          </cell>
          <cell r="M42">
            <v>5</v>
          </cell>
        </row>
        <row r="43">
          <cell r="D43">
            <v>17</v>
          </cell>
          <cell r="M43">
            <v>24</v>
          </cell>
        </row>
        <row r="45">
          <cell r="D45">
            <v>0</v>
          </cell>
          <cell r="M45">
            <v>0</v>
          </cell>
        </row>
        <row r="47">
          <cell r="D47">
            <v>3</v>
          </cell>
          <cell r="M47">
            <v>4</v>
          </cell>
        </row>
        <row r="48">
          <cell r="D48">
            <v>141</v>
          </cell>
          <cell r="M48">
            <v>64</v>
          </cell>
        </row>
        <row r="50">
          <cell r="D50">
            <v>1</v>
          </cell>
          <cell r="M50">
            <v>0</v>
          </cell>
        </row>
        <row r="52">
          <cell r="D52">
            <v>10</v>
          </cell>
          <cell r="M52">
            <v>9</v>
          </cell>
        </row>
        <row r="53">
          <cell r="D53">
            <v>98</v>
          </cell>
          <cell r="M53">
            <v>60</v>
          </cell>
        </row>
        <row r="55">
          <cell r="D55">
            <v>2</v>
          </cell>
          <cell r="M55">
            <v>1</v>
          </cell>
        </row>
        <row r="56">
          <cell r="D56">
            <v>1</v>
          </cell>
          <cell r="M56">
            <v>0</v>
          </cell>
        </row>
        <row r="58">
          <cell r="D58">
            <v>24</v>
          </cell>
          <cell r="M58">
            <v>10</v>
          </cell>
        </row>
        <row r="59">
          <cell r="D59">
            <v>3</v>
          </cell>
          <cell r="M59">
            <v>1</v>
          </cell>
        </row>
        <row r="60">
          <cell r="D60">
            <v>0</v>
          </cell>
          <cell r="M60">
            <v>0</v>
          </cell>
        </row>
        <row r="61">
          <cell r="D61">
            <v>2</v>
          </cell>
          <cell r="M61">
            <v>1</v>
          </cell>
        </row>
        <row r="62">
          <cell r="D62">
            <v>1</v>
          </cell>
          <cell r="M62">
            <v>0</v>
          </cell>
        </row>
        <row r="63">
          <cell r="D63">
            <v>3</v>
          </cell>
          <cell r="M63">
            <v>1</v>
          </cell>
        </row>
        <row r="64">
          <cell r="D64">
            <v>0</v>
          </cell>
          <cell r="M64">
            <v>0</v>
          </cell>
        </row>
        <row r="65">
          <cell r="D65">
            <v>1</v>
          </cell>
          <cell r="M65">
            <v>1</v>
          </cell>
        </row>
        <row r="66">
          <cell r="D66">
            <v>1</v>
          </cell>
          <cell r="M66">
            <v>3</v>
          </cell>
        </row>
        <row r="75">
          <cell r="C75">
            <v>17</v>
          </cell>
          <cell r="D75">
            <v>81</v>
          </cell>
          <cell r="F75">
            <v>15</v>
          </cell>
          <cell r="G75">
            <v>0</v>
          </cell>
        </row>
        <row r="76">
          <cell r="C76">
            <v>3</v>
          </cell>
          <cell r="D76">
            <v>17</v>
          </cell>
          <cell r="F76">
            <v>11</v>
          </cell>
          <cell r="G76">
            <v>0</v>
          </cell>
        </row>
        <row r="78">
          <cell r="C78">
            <v>1</v>
          </cell>
          <cell r="D78">
            <v>10</v>
          </cell>
          <cell r="F78">
            <v>10</v>
          </cell>
          <cell r="G78">
            <v>0</v>
          </cell>
        </row>
        <row r="79">
          <cell r="C79">
            <v>1</v>
          </cell>
          <cell r="D79">
            <v>7</v>
          </cell>
          <cell r="F79">
            <v>7</v>
          </cell>
          <cell r="G79">
            <v>0</v>
          </cell>
        </row>
        <row r="94">
          <cell r="C94">
            <v>3</v>
          </cell>
          <cell r="D94">
            <v>45</v>
          </cell>
          <cell r="F94">
            <v>19</v>
          </cell>
          <cell r="G94">
            <v>1</v>
          </cell>
        </row>
        <row r="95">
          <cell r="C95">
            <v>1</v>
          </cell>
          <cell r="D95">
            <v>14</v>
          </cell>
          <cell r="F95">
            <v>14</v>
          </cell>
          <cell r="G95">
            <v>0</v>
          </cell>
        </row>
        <row r="98">
          <cell r="C98">
            <v>1</v>
          </cell>
          <cell r="D98">
            <v>20</v>
          </cell>
          <cell r="F98">
            <v>20</v>
          </cell>
          <cell r="G98">
            <v>0</v>
          </cell>
        </row>
        <row r="100">
          <cell r="C100">
            <v>1</v>
          </cell>
          <cell r="D100">
            <v>19</v>
          </cell>
          <cell r="F100">
            <v>19</v>
          </cell>
          <cell r="G100">
            <v>0</v>
          </cell>
        </row>
        <row r="101">
          <cell r="C101">
            <v>1</v>
          </cell>
          <cell r="D101">
            <v>22</v>
          </cell>
          <cell r="F101">
            <v>22</v>
          </cell>
          <cell r="G101">
            <v>1</v>
          </cell>
        </row>
        <row r="102">
          <cell r="C102">
            <v>1</v>
          </cell>
          <cell r="D102">
            <v>5</v>
          </cell>
          <cell r="F102">
            <v>5</v>
          </cell>
          <cell r="G102">
            <v>0</v>
          </cell>
        </row>
        <row r="104">
          <cell r="C104">
            <v>1</v>
          </cell>
          <cell r="D104">
            <v>11</v>
          </cell>
          <cell r="F104">
            <v>11</v>
          </cell>
          <cell r="G104">
            <v>0</v>
          </cell>
        </row>
        <row r="117">
          <cell r="C117">
            <v>24</v>
          </cell>
          <cell r="D117">
            <v>9</v>
          </cell>
          <cell r="F117">
            <v>136</v>
          </cell>
          <cell r="G117">
            <v>2</v>
          </cell>
          <cell r="H117">
            <v>22</v>
          </cell>
          <cell r="I117">
            <v>0</v>
          </cell>
          <cell r="N117">
            <v>6</v>
          </cell>
        </row>
        <row r="125">
          <cell r="C125">
            <v>4</v>
          </cell>
          <cell r="E125">
            <v>17</v>
          </cell>
          <cell r="G125">
            <v>9</v>
          </cell>
        </row>
        <row r="135">
          <cell r="C135">
            <v>3</v>
          </cell>
          <cell r="D135">
            <v>141</v>
          </cell>
          <cell r="F135">
            <v>98</v>
          </cell>
          <cell r="G135">
            <v>1</v>
          </cell>
        </row>
        <row r="146">
          <cell r="C146">
            <v>7</v>
          </cell>
          <cell r="D146">
            <v>349</v>
          </cell>
          <cell r="F146">
            <v>54</v>
          </cell>
        </row>
        <row r="153">
          <cell r="C153">
            <v>5</v>
          </cell>
          <cell r="D153">
            <v>1</v>
          </cell>
          <cell r="E153">
            <v>1</v>
          </cell>
          <cell r="F153">
            <v>1</v>
          </cell>
          <cell r="H153">
            <v>44</v>
          </cell>
          <cell r="I153">
            <v>3</v>
          </cell>
          <cell r="J153">
            <v>3</v>
          </cell>
          <cell r="T153">
            <v>1</v>
          </cell>
          <cell r="U153">
            <v>1</v>
          </cell>
        </row>
        <row r="159">
          <cell r="C159">
            <v>2</v>
          </cell>
          <cell r="D159">
            <v>4</v>
          </cell>
          <cell r="F159">
            <v>4</v>
          </cell>
        </row>
        <row r="160">
          <cell r="C160">
            <v>1</v>
          </cell>
        </row>
        <row r="166">
          <cell r="C166">
            <v>1</v>
          </cell>
          <cell r="D166">
            <v>9</v>
          </cell>
          <cell r="F166">
            <v>9</v>
          </cell>
        </row>
        <row r="174">
          <cell r="C174">
            <v>1</v>
          </cell>
        </row>
        <row r="175">
          <cell r="C175">
            <v>1</v>
          </cell>
        </row>
        <row r="177">
          <cell r="C177">
            <v>1.5</v>
          </cell>
        </row>
        <row r="178">
          <cell r="C178">
            <v>3.5</v>
          </cell>
        </row>
        <row r="198">
          <cell r="D198">
            <v>10</v>
          </cell>
          <cell r="M198">
            <v>16</v>
          </cell>
        </row>
        <row r="199">
          <cell r="D199">
            <v>1</v>
          </cell>
          <cell r="M199">
            <v>6</v>
          </cell>
        </row>
      </sheetData>
      <sheetData sheetId="11">
        <row r="2">
          <cell r="E2">
            <v>1</v>
          </cell>
        </row>
        <row r="7">
          <cell r="D7">
            <v>6</v>
          </cell>
          <cell r="M7">
            <v>2</v>
          </cell>
        </row>
        <row r="8">
          <cell r="D8">
            <v>9</v>
          </cell>
          <cell r="M8">
            <v>8</v>
          </cell>
        </row>
        <row r="9">
          <cell r="D9">
            <v>3</v>
          </cell>
          <cell r="M9">
            <v>0</v>
          </cell>
        </row>
        <row r="11">
          <cell r="D11">
            <v>32</v>
          </cell>
          <cell r="M11">
            <v>22</v>
          </cell>
        </row>
        <row r="12">
          <cell r="D12">
            <v>94</v>
          </cell>
          <cell r="M12">
            <v>38</v>
          </cell>
        </row>
        <row r="15">
          <cell r="D15">
            <v>34</v>
          </cell>
          <cell r="M15">
            <v>35</v>
          </cell>
        </row>
        <row r="16">
          <cell r="D16">
            <v>20</v>
          </cell>
          <cell r="M16">
            <v>13</v>
          </cell>
        </row>
        <row r="18">
          <cell r="D18">
            <v>224</v>
          </cell>
          <cell r="M18">
            <v>194</v>
          </cell>
        </row>
        <row r="19">
          <cell r="D19">
            <v>1</v>
          </cell>
          <cell r="M19">
            <v>4</v>
          </cell>
        </row>
        <row r="20">
          <cell r="D20">
            <v>5</v>
          </cell>
          <cell r="M20">
            <v>30</v>
          </cell>
        </row>
        <row r="34">
          <cell r="D34">
            <v>0</v>
          </cell>
          <cell r="M34">
            <v>4</v>
          </cell>
        </row>
        <row r="35">
          <cell r="D35">
            <v>0</v>
          </cell>
          <cell r="M35">
            <v>51</v>
          </cell>
        </row>
        <row r="36">
          <cell r="D36">
            <v>0</v>
          </cell>
          <cell r="M36">
            <v>0</v>
          </cell>
        </row>
        <row r="38">
          <cell r="D38">
            <v>8</v>
          </cell>
          <cell r="M38">
            <v>8</v>
          </cell>
        </row>
        <row r="39">
          <cell r="D39">
            <v>354</v>
          </cell>
          <cell r="M39">
            <v>351</v>
          </cell>
        </row>
        <row r="42">
          <cell r="D42">
            <v>3</v>
          </cell>
          <cell r="M42">
            <v>2</v>
          </cell>
        </row>
        <row r="43">
          <cell r="D43">
            <v>2</v>
          </cell>
          <cell r="M43">
            <v>19</v>
          </cell>
        </row>
        <row r="45">
          <cell r="D45">
            <v>0</v>
          </cell>
          <cell r="M45">
            <v>0</v>
          </cell>
        </row>
        <row r="47">
          <cell r="D47">
            <v>1</v>
          </cell>
          <cell r="M47">
            <v>7</v>
          </cell>
        </row>
        <row r="48">
          <cell r="D48">
            <v>17</v>
          </cell>
          <cell r="M48">
            <v>113</v>
          </cell>
        </row>
        <row r="50">
          <cell r="D50">
            <v>0</v>
          </cell>
          <cell r="M50">
            <v>0</v>
          </cell>
        </row>
        <row r="52">
          <cell r="D52">
            <v>8</v>
          </cell>
          <cell r="M52">
            <v>4</v>
          </cell>
        </row>
        <row r="53">
          <cell r="D53">
            <v>54</v>
          </cell>
          <cell r="M53">
            <v>35</v>
          </cell>
        </row>
        <row r="55">
          <cell r="D55">
            <v>3</v>
          </cell>
          <cell r="M55">
            <v>2</v>
          </cell>
        </row>
        <row r="56">
          <cell r="D56">
            <v>0</v>
          </cell>
          <cell r="M56">
            <v>2</v>
          </cell>
        </row>
        <row r="58">
          <cell r="D58">
            <v>37</v>
          </cell>
          <cell r="M58">
            <v>0</v>
          </cell>
        </row>
        <row r="59">
          <cell r="D59">
            <v>4</v>
          </cell>
          <cell r="M59">
            <v>0</v>
          </cell>
        </row>
        <row r="60">
          <cell r="D60">
            <v>2</v>
          </cell>
          <cell r="M60">
            <v>0</v>
          </cell>
        </row>
        <row r="61">
          <cell r="D61">
            <v>2</v>
          </cell>
          <cell r="M61">
            <v>0</v>
          </cell>
        </row>
        <row r="62">
          <cell r="D62">
            <v>0</v>
          </cell>
          <cell r="M62">
            <v>0</v>
          </cell>
        </row>
        <row r="63">
          <cell r="D63">
            <v>4</v>
          </cell>
          <cell r="M63">
            <v>0</v>
          </cell>
        </row>
        <row r="64">
          <cell r="D64">
            <v>0</v>
          </cell>
          <cell r="M64">
            <v>0</v>
          </cell>
        </row>
        <row r="65">
          <cell r="D65">
            <v>3</v>
          </cell>
          <cell r="M65">
            <v>0</v>
          </cell>
        </row>
        <row r="66">
          <cell r="D66">
            <v>3</v>
          </cell>
          <cell r="M66">
            <v>0</v>
          </cell>
        </row>
        <row r="75">
          <cell r="C75">
            <v>22</v>
          </cell>
          <cell r="D75">
            <v>57</v>
          </cell>
          <cell r="F75">
            <v>22</v>
          </cell>
          <cell r="G75">
            <v>1</v>
          </cell>
        </row>
        <row r="76">
          <cell r="C76">
            <v>5</v>
          </cell>
          <cell r="D76">
            <v>23</v>
          </cell>
          <cell r="F76">
            <v>12</v>
          </cell>
          <cell r="G76">
            <v>0</v>
          </cell>
        </row>
        <row r="77">
          <cell r="C77">
            <v>2</v>
          </cell>
          <cell r="D77">
            <v>5</v>
          </cell>
          <cell r="F77">
            <v>4</v>
          </cell>
          <cell r="G77">
            <v>0</v>
          </cell>
        </row>
        <row r="78">
          <cell r="C78">
            <v>2</v>
          </cell>
          <cell r="D78">
            <v>6</v>
          </cell>
          <cell r="F78">
            <v>4</v>
          </cell>
          <cell r="G78">
            <v>1</v>
          </cell>
        </row>
        <row r="79">
          <cell r="C79">
            <v>1</v>
          </cell>
          <cell r="D79">
            <v>3</v>
          </cell>
          <cell r="F79">
            <v>3</v>
          </cell>
          <cell r="G79">
            <v>0</v>
          </cell>
        </row>
        <row r="94">
          <cell r="C94">
            <v>6</v>
          </cell>
          <cell r="D94">
            <v>44</v>
          </cell>
          <cell r="F94">
            <v>19</v>
          </cell>
          <cell r="G94">
            <v>0</v>
          </cell>
        </row>
        <row r="95">
          <cell r="C95">
            <v>2</v>
          </cell>
          <cell r="D95">
            <v>6</v>
          </cell>
          <cell r="F95">
            <v>3</v>
          </cell>
          <cell r="G95">
            <v>0</v>
          </cell>
        </row>
        <row r="96">
          <cell r="C96">
            <v>1</v>
          </cell>
          <cell r="D96">
            <v>21</v>
          </cell>
          <cell r="F96">
            <v>21</v>
          </cell>
          <cell r="G96">
            <v>0</v>
          </cell>
        </row>
        <row r="97">
          <cell r="C97">
            <v>6</v>
          </cell>
          <cell r="D97">
            <v>23</v>
          </cell>
          <cell r="F97">
            <v>9</v>
          </cell>
          <cell r="G97">
            <v>0</v>
          </cell>
        </row>
        <row r="98">
          <cell r="C98">
            <v>2</v>
          </cell>
          <cell r="D98">
            <v>41</v>
          </cell>
          <cell r="F98">
            <v>26</v>
          </cell>
          <cell r="G98">
            <v>0</v>
          </cell>
        </row>
        <row r="101">
          <cell r="C101">
            <v>2</v>
          </cell>
          <cell r="D101">
            <v>48</v>
          </cell>
          <cell r="F101">
            <v>32</v>
          </cell>
          <cell r="G101">
            <v>1</v>
          </cell>
        </row>
        <row r="103">
          <cell r="C103">
            <v>1</v>
          </cell>
          <cell r="D103">
            <v>41</v>
          </cell>
          <cell r="F103">
            <v>41</v>
          </cell>
          <cell r="G103">
            <v>1</v>
          </cell>
        </row>
        <row r="116">
          <cell r="C116">
            <v>17</v>
          </cell>
          <cell r="D116">
            <v>11</v>
          </cell>
          <cell r="F116">
            <v>168</v>
          </cell>
          <cell r="G116">
            <v>2</v>
          </cell>
          <cell r="H116">
            <v>41</v>
          </cell>
          <cell r="I116">
            <v>0</v>
          </cell>
          <cell r="N116">
            <v>0</v>
          </cell>
        </row>
        <row r="117">
          <cell r="C117">
            <v>17</v>
          </cell>
          <cell r="D117">
            <v>9</v>
          </cell>
          <cell r="F117">
            <v>56</v>
          </cell>
          <cell r="G117">
            <v>0</v>
          </cell>
          <cell r="H117">
            <v>19</v>
          </cell>
          <cell r="I117">
            <v>0</v>
          </cell>
          <cell r="N117">
            <v>1</v>
          </cell>
        </row>
        <row r="125">
          <cell r="C125">
            <v>3</v>
          </cell>
          <cell r="D125">
            <v>1</v>
          </cell>
          <cell r="E125">
            <v>2</v>
          </cell>
          <cell r="G125">
            <v>2</v>
          </cell>
        </row>
        <row r="134">
          <cell r="C134">
            <v>1</v>
          </cell>
          <cell r="D134">
            <v>17</v>
          </cell>
          <cell r="F134">
            <v>17</v>
          </cell>
        </row>
        <row r="146">
          <cell r="C146">
            <v>8</v>
          </cell>
          <cell r="D146">
            <v>354</v>
          </cell>
          <cell r="F146">
            <v>64</v>
          </cell>
        </row>
        <row r="153">
          <cell r="C153">
            <v>8</v>
          </cell>
          <cell r="D153">
            <v>1</v>
          </cell>
          <cell r="E153">
            <v>3</v>
          </cell>
          <cell r="F153">
            <v>3</v>
          </cell>
          <cell r="H153">
            <v>46</v>
          </cell>
          <cell r="I153">
            <v>4</v>
          </cell>
          <cell r="J153">
            <v>4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T153">
            <v>1</v>
          </cell>
          <cell r="U153">
            <v>1</v>
          </cell>
        </row>
        <row r="159">
          <cell r="C159">
            <v>2</v>
          </cell>
          <cell r="D159">
            <v>47</v>
          </cell>
          <cell r="F159">
            <v>30</v>
          </cell>
        </row>
        <row r="160">
          <cell r="C160">
            <v>1</v>
          </cell>
        </row>
        <row r="167">
          <cell r="C167">
            <v>1</v>
          </cell>
          <cell r="D167">
            <v>4</v>
          </cell>
          <cell r="F167">
            <v>4</v>
          </cell>
        </row>
        <row r="174">
          <cell r="C174">
            <v>1</v>
          </cell>
        </row>
        <row r="176">
          <cell r="C176">
            <v>2</v>
          </cell>
        </row>
        <row r="178">
          <cell r="C178">
            <v>1</v>
          </cell>
        </row>
        <row r="198">
          <cell r="D198">
            <v>19</v>
          </cell>
          <cell r="M198">
            <v>16</v>
          </cell>
        </row>
        <row r="199">
          <cell r="D199">
            <v>7</v>
          </cell>
          <cell r="M199">
            <v>3</v>
          </cell>
        </row>
      </sheetData>
      <sheetData sheetId="12">
        <row r="2">
          <cell r="F2">
            <v>1</v>
          </cell>
        </row>
        <row r="7">
          <cell r="D7">
            <v>4</v>
          </cell>
          <cell r="M7">
            <v>9</v>
          </cell>
        </row>
        <row r="8">
          <cell r="D8">
            <v>6</v>
          </cell>
          <cell r="M8">
            <v>9</v>
          </cell>
        </row>
        <row r="9">
          <cell r="D9">
            <v>5</v>
          </cell>
          <cell r="M9">
            <v>1</v>
          </cell>
        </row>
        <row r="11">
          <cell r="D11">
            <v>27</v>
          </cell>
          <cell r="M11">
            <v>38</v>
          </cell>
        </row>
        <row r="12">
          <cell r="D12">
            <v>41</v>
          </cell>
          <cell r="M12">
            <v>170</v>
          </cell>
        </row>
        <row r="15">
          <cell r="D15">
            <v>34</v>
          </cell>
          <cell r="M15">
            <v>33</v>
          </cell>
        </row>
        <row r="16">
          <cell r="D16">
            <v>16</v>
          </cell>
          <cell r="M16">
            <v>16</v>
          </cell>
        </row>
        <row r="18">
          <cell r="D18">
            <v>163</v>
          </cell>
          <cell r="M18">
            <v>214</v>
          </cell>
        </row>
        <row r="19">
          <cell r="D19">
            <v>1</v>
          </cell>
          <cell r="M19">
            <v>2</v>
          </cell>
        </row>
        <row r="20">
          <cell r="D20">
            <v>11</v>
          </cell>
          <cell r="M20">
            <v>19</v>
          </cell>
        </row>
        <row r="34">
          <cell r="D34">
            <v>4</v>
          </cell>
          <cell r="M34">
            <v>1</v>
          </cell>
        </row>
        <row r="35">
          <cell r="D35">
            <v>10</v>
          </cell>
          <cell r="M35">
            <v>0</v>
          </cell>
        </row>
        <row r="36">
          <cell r="D36">
            <v>0</v>
          </cell>
          <cell r="M36">
            <v>0</v>
          </cell>
        </row>
        <row r="38">
          <cell r="D38">
            <v>7</v>
          </cell>
          <cell r="M38">
            <v>7</v>
          </cell>
        </row>
        <row r="39">
          <cell r="D39">
            <v>305</v>
          </cell>
          <cell r="M39">
            <v>241</v>
          </cell>
        </row>
        <row r="42">
          <cell r="D42">
            <v>4</v>
          </cell>
          <cell r="M42">
            <v>6</v>
          </cell>
        </row>
        <row r="43">
          <cell r="D43">
            <v>76</v>
          </cell>
          <cell r="M43">
            <v>98</v>
          </cell>
        </row>
        <row r="45">
          <cell r="D45">
            <v>0</v>
          </cell>
          <cell r="M45">
            <v>0</v>
          </cell>
        </row>
        <row r="47">
          <cell r="D47">
            <v>3</v>
          </cell>
          <cell r="M47">
            <v>1</v>
          </cell>
        </row>
        <row r="48">
          <cell r="D48">
            <v>60</v>
          </cell>
          <cell r="M48">
            <v>28</v>
          </cell>
        </row>
        <row r="50">
          <cell r="D50">
            <v>0</v>
          </cell>
          <cell r="M50">
            <v>0</v>
          </cell>
        </row>
        <row r="52">
          <cell r="D52">
            <v>8</v>
          </cell>
          <cell r="M52">
            <v>14</v>
          </cell>
        </row>
        <row r="53">
          <cell r="D53">
            <v>63</v>
          </cell>
          <cell r="M53">
            <v>122</v>
          </cell>
        </row>
        <row r="55">
          <cell r="D55">
            <v>3</v>
          </cell>
          <cell r="M55">
            <v>3</v>
          </cell>
        </row>
        <row r="56">
          <cell r="D56">
            <v>0</v>
          </cell>
          <cell r="M56">
            <v>0</v>
          </cell>
        </row>
        <row r="58">
          <cell r="D58">
            <v>14</v>
          </cell>
          <cell r="M58">
            <v>28</v>
          </cell>
        </row>
        <row r="59">
          <cell r="D59">
            <v>2</v>
          </cell>
          <cell r="M59">
            <v>4</v>
          </cell>
        </row>
        <row r="60">
          <cell r="D60">
            <v>2</v>
          </cell>
          <cell r="M60">
            <v>2</v>
          </cell>
        </row>
        <row r="61">
          <cell r="D61">
            <v>0</v>
          </cell>
          <cell r="M61">
            <v>2</v>
          </cell>
        </row>
        <row r="62">
          <cell r="D62">
            <v>0</v>
          </cell>
          <cell r="M62">
            <v>0</v>
          </cell>
        </row>
        <row r="63">
          <cell r="D63">
            <v>2</v>
          </cell>
          <cell r="M63">
            <v>4</v>
          </cell>
        </row>
        <row r="64">
          <cell r="D64">
            <v>0</v>
          </cell>
          <cell r="M64">
            <v>0</v>
          </cell>
        </row>
        <row r="65">
          <cell r="D65">
            <v>0</v>
          </cell>
          <cell r="M65">
            <v>0</v>
          </cell>
        </row>
        <row r="66">
          <cell r="D66">
            <v>0</v>
          </cell>
          <cell r="M66">
            <v>0</v>
          </cell>
        </row>
        <row r="75">
          <cell r="C75">
            <v>16</v>
          </cell>
          <cell r="D75">
            <v>11</v>
          </cell>
          <cell r="F75">
            <v>7</v>
          </cell>
          <cell r="G75">
            <v>2</v>
          </cell>
        </row>
        <row r="76">
          <cell r="C76">
            <v>5</v>
          </cell>
          <cell r="D76">
            <v>16</v>
          </cell>
          <cell r="F76">
            <v>6</v>
          </cell>
          <cell r="G76">
            <v>0</v>
          </cell>
        </row>
        <row r="77">
          <cell r="C77">
            <v>1</v>
          </cell>
          <cell r="D77">
            <v>3</v>
          </cell>
          <cell r="F77">
            <v>3</v>
          </cell>
          <cell r="G77">
            <v>0</v>
          </cell>
        </row>
        <row r="78">
          <cell r="C78">
            <v>4</v>
          </cell>
          <cell r="D78">
            <v>9</v>
          </cell>
          <cell r="F78">
            <v>4</v>
          </cell>
          <cell r="G78">
            <v>0</v>
          </cell>
        </row>
        <row r="80">
          <cell r="C80">
            <v>1</v>
          </cell>
          <cell r="D80">
            <v>2</v>
          </cell>
          <cell r="F80">
            <v>2</v>
          </cell>
          <cell r="G80">
            <v>0</v>
          </cell>
        </row>
        <row r="94">
          <cell r="C94">
            <v>4</v>
          </cell>
          <cell r="D94">
            <v>38</v>
          </cell>
          <cell r="F94">
            <v>16</v>
          </cell>
          <cell r="G94">
            <v>0</v>
          </cell>
        </row>
        <row r="95">
          <cell r="C95">
            <v>5</v>
          </cell>
          <cell r="D95">
            <v>46</v>
          </cell>
          <cell r="F95">
            <v>15</v>
          </cell>
          <cell r="G95">
            <v>0</v>
          </cell>
        </row>
        <row r="96">
          <cell r="C96">
            <v>1</v>
          </cell>
          <cell r="D96">
            <v>7</v>
          </cell>
          <cell r="F96">
            <v>7</v>
          </cell>
          <cell r="G96">
            <v>0</v>
          </cell>
        </row>
        <row r="97">
          <cell r="C97">
            <v>1</v>
          </cell>
          <cell r="D97">
            <v>5</v>
          </cell>
          <cell r="F97">
            <v>5</v>
          </cell>
          <cell r="G97">
            <v>0</v>
          </cell>
        </row>
        <row r="98">
          <cell r="C98">
            <v>4</v>
          </cell>
          <cell r="D98">
            <v>47</v>
          </cell>
          <cell r="F98">
            <v>28</v>
          </cell>
          <cell r="G98">
            <v>0</v>
          </cell>
        </row>
        <row r="101">
          <cell r="C101">
            <v>1</v>
          </cell>
          <cell r="D101">
            <v>20</v>
          </cell>
          <cell r="F101">
            <v>20</v>
          </cell>
          <cell r="G101">
            <v>0</v>
          </cell>
        </row>
        <row r="116">
          <cell r="C116">
            <v>34</v>
          </cell>
          <cell r="D116">
            <v>16</v>
          </cell>
          <cell r="F116">
            <v>163</v>
          </cell>
          <cell r="G116">
            <v>0</v>
          </cell>
          <cell r="H116">
            <v>28</v>
          </cell>
          <cell r="I116">
            <v>4</v>
          </cell>
          <cell r="N116">
            <v>1</v>
          </cell>
        </row>
        <row r="125">
          <cell r="C125">
            <v>4</v>
          </cell>
          <cell r="D125">
            <v>1</v>
          </cell>
          <cell r="E125">
            <v>76</v>
          </cell>
          <cell r="G125">
            <v>51</v>
          </cell>
        </row>
        <row r="134">
          <cell r="C134">
            <v>1</v>
          </cell>
          <cell r="D134">
            <v>15</v>
          </cell>
          <cell r="F134">
            <v>15</v>
          </cell>
          <cell r="G134">
            <v>0</v>
          </cell>
        </row>
        <row r="135">
          <cell r="C135">
            <v>2</v>
          </cell>
          <cell r="D135">
            <v>45</v>
          </cell>
          <cell r="F135">
            <v>27</v>
          </cell>
        </row>
        <row r="146">
          <cell r="C146">
            <v>7</v>
          </cell>
          <cell r="D146">
            <v>305</v>
          </cell>
          <cell r="F146">
            <v>48</v>
          </cell>
        </row>
        <row r="153">
          <cell r="C153">
            <v>3</v>
          </cell>
          <cell r="D153">
            <v>2</v>
          </cell>
          <cell r="I153">
            <v>2</v>
          </cell>
          <cell r="J153">
            <v>2</v>
          </cell>
        </row>
        <row r="164">
          <cell r="C164">
            <v>1</v>
          </cell>
        </row>
        <row r="175">
          <cell r="C175">
            <v>1</v>
          </cell>
        </row>
        <row r="177">
          <cell r="C177">
            <v>0.5</v>
          </cell>
        </row>
        <row r="178">
          <cell r="C178">
            <v>0.5</v>
          </cell>
        </row>
        <row r="198">
          <cell r="D198">
            <v>13</v>
          </cell>
          <cell r="M198">
            <v>17</v>
          </cell>
        </row>
        <row r="199">
          <cell r="D199">
            <v>3</v>
          </cell>
          <cell r="M199">
            <v>7</v>
          </cell>
        </row>
      </sheetData>
      <sheetData sheetId="13">
        <row r="2">
          <cell r="F2">
            <v>1</v>
          </cell>
        </row>
        <row r="7">
          <cell r="D7">
            <v>3</v>
          </cell>
          <cell r="M7">
            <v>4</v>
          </cell>
        </row>
        <row r="8">
          <cell r="D8">
            <v>15</v>
          </cell>
          <cell r="M8">
            <v>12</v>
          </cell>
        </row>
        <row r="9">
          <cell r="D9">
            <v>0</v>
          </cell>
          <cell r="M9">
            <v>1</v>
          </cell>
        </row>
        <row r="11">
          <cell r="D11">
            <v>26</v>
          </cell>
          <cell r="M11">
            <v>33</v>
          </cell>
        </row>
        <row r="12">
          <cell r="D12">
            <v>62</v>
          </cell>
          <cell r="M12">
            <v>72</v>
          </cell>
        </row>
        <row r="15">
          <cell r="D15">
            <v>37</v>
          </cell>
          <cell r="M15">
            <v>28</v>
          </cell>
        </row>
        <row r="16">
          <cell r="D16">
            <v>21</v>
          </cell>
          <cell r="M16">
            <v>14</v>
          </cell>
        </row>
        <row r="18">
          <cell r="D18">
            <v>261</v>
          </cell>
          <cell r="M18">
            <v>207</v>
          </cell>
        </row>
        <row r="19">
          <cell r="D19">
            <v>5</v>
          </cell>
          <cell r="M19">
            <v>2</v>
          </cell>
        </row>
        <row r="20">
          <cell r="D20">
            <v>47</v>
          </cell>
          <cell r="M20">
            <v>15</v>
          </cell>
        </row>
        <row r="34">
          <cell r="D34">
            <v>2</v>
          </cell>
          <cell r="M34">
            <v>0</v>
          </cell>
        </row>
        <row r="35">
          <cell r="D35">
            <v>61</v>
          </cell>
          <cell r="M35">
            <v>0</v>
          </cell>
        </row>
        <row r="36">
          <cell r="D36">
            <v>0</v>
          </cell>
          <cell r="M36">
            <v>0</v>
          </cell>
        </row>
        <row r="38">
          <cell r="D38">
            <v>4</v>
          </cell>
          <cell r="M38">
            <v>6</v>
          </cell>
        </row>
        <row r="39">
          <cell r="D39">
            <v>161</v>
          </cell>
          <cell r="M39">
            <v>204</v>
          </cell>
        </row>
        <row r="42">
          <cell r="D42">
            <v>4</v>
          </cell>
          <cell r="M42">
            <v>1</v>
          </cell>
        </row>
        <row r="43">
          <cell r="D43">
            <v>60</v>
          </cell>
          <cell r="M43">
            <v>38</v>
          </cell>
        </row>
        <row r="45">
          <cell r="D45">
            <v>0</v>
          </cell>
          <cell r="M45">
            <v>0</v>
          </cell>
        </row>
        <row r="47">
          <cell r="D47">
            <v>7</v>
          </cell>
          <cell r="M47">
            <v>4</v>
          </cell>
        </row>
        <row r="48">
          <cell r="D48">
            <v>101</v>
          </cell>
          <cell r="M48">
            <v>86</v>
          </cell>
        </row>
        <row r="50">
          <cell r="D50">
            <v>0</v>
          </cell>
          <cell r="M50">
            <v>0</v>
          </cell>
        </row>
        <row r="52">
          <cell r="D52">
            <v>6</v>
          </cell>
          <cell r="M52">
            <v>4</v>
          </cell>
        </row>
        <row r="53">
          <cell r="D53">
            <v>64</v>
          </cell>
          <cell r="M53">
            <v>25</v>
          </cell>
        </row>
        <row r="55">
          <cell r="D55">
            <v>2</v>
          </cell>
          <cell r="M55">
            <v>1</v>
          </cell>
        </row>
        <row r="56">
          <cell r="D56">
            <v>1</v>
          </cell>
          <cell r="M56">
            <v>0</v>
          </cell>
        </row>
        <row r="58">
          <cell r="D58">
            <v>17</v>
          </cell>
          <cell r="M58">
            <v>37</v>
          </cell>
        </row>
        <row r="59">
          <cell r="D59">
            <v>2</v>
          </cell>
          <cell r="M59">
            <v>4</v>
          </cell>
        </row>
        <row r="60">
          <cell r="D60">
            <v>0</v>
          </cell>
          <cell r="M60">
            <v>1</v>
          </cell>
        </row>
        <row r="61">
          <cell r="D61">
            <v>2</v>
          </cell>
          <cell r="M61">
            <v>3</v>
          </cell>
        </row>
        <row r="62">
          <cell r="D62">
            <v>0</v>
          </cell>
          <cell r="M62">
            <v>0</v>
          </cell>
        </row>
        <row r="63">
          <cell r="D63">
            <v>2</v>
          </cell>
          <cell r="M63">
            <v>4</v>
          </cell>
        </row>
        <row r="64">
          <cell r="D64">
            <v>0</v>
          </cell>
          <cell r="M64">
            <v>0</v>
          </cell>
        </row>
        <row r="65">
          <cell r="D65">
            <v>1</v>
          </cell>
          <cell r="M65">
            <v>3</v>
          </cell>
        </row>
        <row r="66">
          <cell r="D66">
            <v>1</v>
          </cell>
          <cell r="M66">
            <v>3</v>
          </cell>
        </row>
        <row r="75">
          <cell r="C75">
            <v>15</v>
          </cell>
          <cell r="D75">
            <v>31</v>
          </cell>
          <cell r="F75">
            <v>6</v>
          </cell>
          <cell r="G75">
            <v>0</v>
          </cell>
        </row>
        <row r="76">
          <cell r="C76">
            <v>3</v>
          </cell>
          <cell r="D76">
            <v>0</v>
          </cell>
          <cell r="F76">
            <v>3</v>
          </cell>
          <cell r="G76">
            <v>0</v>
          </cell>
        </row>
        <row r="77">
          <cell r="C77">
            <v>2</v>
          </cell>
          <cell r="D77">
            <v>2</v>
          </cell>
          <cell r="F77">
            <v>2</v>
          </cell>
          <cell r="G77">
            <v>0</v>
          </cell>
        </row>
        <row r="78">
          <cell r="C78">
            <v>5</v>
          </cell>
          <cell r="D78">
            <v>26</v>
          </cell>
          <cell r="F78">
            <v>22</v>
          </cell>
          <cell r="G78">
            <v>0</v>
          </cell>
        </row>
        <row r="80">
          <cell r="C80">
            <v>1</v>
          </cell>
          <cell r="D80">
            <v>3</v>
          </cell>
          <cell r="F80">
            <v>3</v>
          </cell>
          <cell r="G80">
            <v>0</v>
          </cell>
        </row>
        <row r="94">
          <cell r="C94">
            <v>6</v>
          </cell>
          <cell r="D94">
            <v>58</v>
          </cell>
          <cell r="F94">
            <v>13</v>
          </cell>
          <cell r="G94">
            <v>1</v>
          </cell>
        </row>
        <row r="95">
          <cell r="C95">
            <v>4</v>
          </cell>
          <cell r="D95">
            <v>55</v>
          </cell>
          <cell r="F95">
            <v>19</v>
          </cell>
          <cell r="G95">
            <v>0</v>
          </cell>
        </row>
        <row r="96">
          <cell r="C96">
            <v>2</v>
          </cell>
          <cell r="D96">
            <v>14</v>
          </cell>
          <cell r="F96">
            <v>8</v>
          </cell>
          <cell r="G96">
            <v>1</v>
          </cell>
        </row>
        <row r="97">
          <cell r="C97">
            <v>4</v>
          </cell>
          <cell r="D97">
            <v>42</v>
          </cell>
          <cell r="F97">
            <v>20</v>
          </cell>
          <cell r="G97">
            <v>0</v>
          </cell>
        </row>
        <row r="99">
          <cell r="C99">
            <v>1</v>
          </cell>
          <cell r="D99">
            <v>30</v>
          </cell>
          <cell r="F99">
            <v>30</v>
          </cell>
          <cell r="G99">
            <v>0</v>
          </cell>
        </row>
        <row r="100">
          <cell r="C100">
            <v>2</v>
          </cell>
          <cell r="D100">
            <v>21</v>
          </cell>
          <cell r="F100">
            <v>11</v>
          </cell>
          <cell r="G100">
            <v>0</v>
          </cell>
        </row>
        <row r="101">
          <cell r="C101">
            <v>1</v>
          </cell>
          <cell r="D101">
            <v>17</v>
          </cell>
          <cell r="F101">
            <v>17</v>
          </cell>
          <cell r="G101">
            <v>0</v>
          </cell>
        </row>
        <row r="102">
          <cell r="C102">
            <v>1</v>
          </cell>
          <cell r="D102">
            <v>24</v>
          </cell>
          <cell r="F102">
            <v>24</v>
          </cell>
          <cell r="G102">
            <v>0</v>
          </cell>
        </row>
        <row r="116">
          <cell r="C116">
            <v>37</v>
          </cell>
          <cell r="D116">
            <v>21</v>
          </cell>
          <cell r="F116">
            <v>261</v>
          </cell>
          <cell r="G116">
            <v>2</v>
          </cell>
          <cell r="H116">
            <v>30</v>
          </cell>
          <cell r="I116">
            <v>2</v>
          </cell>
          <cell r="N116">
            <v>5</v>
          </cell>
        </row>
        <row r="125">
          <cell r="C125">
            <v>4</v>
          </cell>
          <cell r="D125">
            <v>1</v>
          </cell>
          <cell r="E125">
            <v>60</v>
          </cell>
          <cell r="G125">
            <v>27</v>
          </cell>
        </row>
        <row r="134">
          <cell r="C134">
            <v>5</v>
          </cell>
          <cell r="D134">
            <v>82</v>
          </cell>
          <cell r="F134">
            <v>21</v>
          </cell>
        </row>
        <row r="135">
          <cell r="C135">
            <v>1</v>
          </cell>
          <cell r="D135">
            <v>9</v>
          </cell>
          <cell r="F135">
            <v>9</v>
          </cell>
        </row>
        <row r="136">
          <cell r="C136">
            <v>1</v>
          </cell>
          <cell r="D136">
            <v>10</v>
          </cell>
          <cell r="F136">
            <v>10</v>
          </cell>
        </row>
        <row r="146">
          <cell r="C146">
            <v>4</v>
          </cell>
          <cell r="D146">
            <v>161</v>
          </cell>
          <cell r="F146">
            <v>54</v>
          </cell>
        </row>
        <row r="153">
          <cell r="C153">
            <v>4</v>
          </cell>
          <cell r="D153">
            <v>0</v>
          </cell>
          <cell r="E153">
            <v>1</v>
          </cell>
          <cell r="F153">
            <v>1</v>
          </cell>
          <cell r="H153">
            <v>45</v>
          </cell>
          <cell r="I153">
            <v>2</v>
          </cell>
          <cell r="J153">
            <v>2</v>
          </cell>
          <cell r="T153">
            <v>1</v>
          </cell>
          <cell r="U153">
            <v>1</v>
          </cell>
        </row>
        <row r="174">
          <cell r="C174">
            <v>0.5</v>
          </cell>
        </row>
        <row r="175">
          <cell r="C175">
            <v>0.5</v>
          </cell>
        </row>
        <row r="176">
          <cell r="C176">
            <v>0.5</v>
          </cell>
        </row>
        <row r="178">
          <cell r="C178">
            <v>0.5</v>
          </cell>
        </row>
        <row r="198">
          <cell r="D198">
            <v>14</v>
          </cell>
          <cell r="M198">
            <v>16</v>
          </cell>
        </row>
        <row r="199">
          <cell r="D199">
            <v>4</v>
          </cell>
          <cell r="M199">
            <v>5</v>
          </cell>
        </row>
      </sheetData>
      <sheetData sheetId="14">
        <row r="2">
          <cell r="E2">
            <v>1</v>
          </cell>
        </row>
        <row r="7">
          <cell r="D7">
            <v>7</v>
          </cell>
          <cell r="M7">
            <v>7</v>
          </cell>
        </row>
        <row r="8">
          <cell r="D8">
            <v>7</v>
          </cell>
          <cell r="M8">
            <v>10</v>
          </cell>
        </row>
        <row r="9">
          <cell r="D9">
            <v>3</v>
          </cell>
          <cell r="M9">
            <v>2</v>
          </cell>
        </row>
        <row r="11">
          <cell r="D11">
            <v>34</v>
          </cell>
          <cell r="M11">
            <v>26</v>
          </cell>
        </row>
        <row r="12">
          <cell r="D12">
            <v>134</v>
          </cell>
          <cell r="M12">
            <v>91</v>
          </cell>
        </row>
        <row r="15">
          <cell r="D15">
            <v>28</v>
          </cell>
          <cell r="M15">
            <v>41</v>
          </cell>
        </row>
        <row r="16">
          <cell r="D16">
            <v>12</v>
          </cell>
          <cell r="M16">
            <v>18</v>
          </cell>
        </row>
        <row r="18">
          <cell r="D18">
            <v>169</v>
          </cell>
          <cell r="M18">
            <v>272</v>
          </cell>
        </row>
        <row r="19">
          <cell r="D19">
            <v>3</v>
          </cell>
          <cell r="M19">
            <v>1</v>
          </cell>
        </row>
        <row r="20">
          <cell r="D20">
            <v>26</v>
          </cell>
          <cell r="M20">
            <v>6</v>
          </cell>
        </row>
        <row r="34">
          <cell r="D34">
            <v>0</v>
          </cell>
          <cell r="M34">
            <v>4</v>
          </cell>
        </row>
        <row r="35">
          <cell r="D35">
            <v>0</v>
          </cell>
          <cell r="M35">
            <v>37</v>
          </cell>
        </row>
        <row r="36">
          <cell r="D36">
            <v>0</v>
          </cell>
          <cell r="M36">
            <v>0</v>
          </cell>
        </row>
        <row r="38">
          <cell r="D38">
            <v>10</v>
          </cell>
          <cell r="M38">
            <v>8</v>
          </cell>
        </row>
        <row r="39">
          <cell r="D39">
            <v>439</v>
          </cell>
          <cell r="M39">
            <v>358</v>
          </cell>
        </row>
        <row r="42">
          <cell r="D42">
            <v>6</v>
          </cell>
          <cell r="M42">
            <v>6</v>
          </cell>
        </row>
        <row r="43">
          <cell r="D43">
            <v>36</v>
          </cell>
          <cell r="M43">
            <v>21</v>
          </cell>
        </row>
        <row r="45">
          <cell r="D45">
            <v>0</v>
          </cell>
          <cell r="M45">
            <v>0</v>
          </cell>
        </row>
        <row r="47">
          <cell r="D47">
            <v>4</v>
          </cell>
          <cell r="M47">
            <v>6</v>
          </cell>
        </row>
        <row r="48">
          <cell r="D48">
            <v>152</v>
          </cell>
          <cell r="M48">
            <v>118</v>
          </cell>
        </row>
        <row r="50">
          <cell r="D50">
            <v>1</v>
          </cell>
          <cell r="M50">
            <v>0</v>
          </cell>
        </row>
        <row r="52">
          <cell r="D52">
            <v>4</v>
          </cell>
          <cell r="M52">
            <v>5</v>
          </cell>
        </row>
        <row r="53">
          <cell r="D53">
            <v>35</v>
          </cell>
          <cell r="M53">
            <v>47</v>
          </cell>
        </row>
        <row r="55">
          <cell r="D55">
            <v>2</v>
          </cell>
          <cell r="M55">
            <v>1</v>
          </cell>
        </row>
        <row r="56">
          <cell r="D56">
            <v>0</v>
          </cell>
          <cell r="M56">
            <v>1</v>
          </cell>
        </row>
        <row r="58">
          <cell r="D58">
            <v>34</v>
          </cell>
          <cell r="M58">
            <v>17</v>
          </cell>
        </row>
        <row r="59">
          <cell r="D59">
            <v>4</v>
          </cell>
          <cell r="M59">
            <v>2</v>
          </cell>
        </row>
        <row r="60">
          <cell r="D60">
            <v>1</v>
          </cell>
          <cell r="M60">
            <v>1</v>
          </cell>
        </row>
        <row r="61">
          <cell r="D61">
            <v>2</v>
          </cell>
          <cell r="M61">
            <v>1</v>
          </cell>
        </row>
        <row r="62">
          <cell r="D62">
            <v>1</v>
          </cell>
          <cell r="M62">
            <v>0</v>
          </cell>
        </row>
        <row r="63">
          <cell r="D63">
            <v>4</v>
          </cell>
          <cell r="M63">
            <v>2</v>
          </cell>
        </row>
        <row r="64">
          <cell r="D64">
            <v>0</v>
          </cell>
          <cell r="M64">
            <v>0</v>
          </cell>
        </row>
        <row r="65">
          <cell r="D65">
            <v>2</v>
          </cell>
          <cell r="M65">
            <v>1</v>
          </cell>
        </row>
        <row r="66">
          <cell r="D66">
            <v>2</v>
          </cell>
          <cell r="M66">
            <v>1</v>
          </cell>
        </row>
        <row r="75">
          <cell r="C75">
            <v>18</v>
          </cell>
          <cell r="D75">
            <v>107</v>
          </cell>
          <cell r="F75">
            <v>29</v>
          </cell>
          <cell r="G75">
            <v>0</v>
          </cell>
        </row>
        <row r="76">
          <cell r="C76">
            <v>8</v>
          </cell>
          <cell r="D76">
            <v>11</v>
          </cell>
          <cell r="F76">
            <v>13</v>
          </cell>
          <cell r="G76">
            <v>1</v>
          </cell>
        </row>
        <row r="77">
          <cell r="C77">
            <v>2</v>
          </cell>
          <cell r="D77">
            <v>0</v>
          </cell>
          <cell r="F77">
            <v>1</v>
          </cell>
          <cell r="G77">
            <v>0</v>
          </cell>
        </row>
        <row r="78">
          <cell r="C78">
            <v>5</v>
          </cell>
          <cell r="D78">
            <v>17</v>
          </cell>
          <cell r="F78">
            <v>7</v>
          </cell>
          <cell r="G78">
            <v>0</v>
          </cell>
        </row>
        <row r="80">
          <cell r="C80">
            <v>1</v>
          </cell>
          <cell r="D80">
            <v>-1</v>
          </cell>
          <cell r="F80">
            <v>-1</v>
          </cell>
          <cell r="G80">
            <v>0</v>
          </cell>
        </row>
        <row r="94">
          <cell r="C94">
            <v>2</v>
          </cell>
          <cell r="D94">
            <v>25</v>
          </cell>
          <cell r="F94">
            <v>19</v>
          </cell>
          <cell r="G94">
            <v>1</v>
          </cell>
        </row>
        <row r="95">
          <cell r="C95">
            <v>5</v>
          </cell>
          <cell r="D95">
            <v>54</v>
          </cell>
          <cell r="F95">
            <v>17</v>
          </cell>
          <cell r="G95">
            <v>1</v>
          </cell>
        </row>
        <row r="96">
          <cell r="C96">
            <v>3</v>
          </cell>
          <cell r="D96">
            <v>77</v>
          </cell>
          <cell r="F96">
            <v>42</v>
          </cell>
          <cell r="G96">
            <v>0</v>
          </cell>
        </row>
        <row r="97">
          <cell r="C97">
            <v>1</v>
          </cell>
          <cell r="D97">
            <v>4</v>
          </cell>
          <cell r="F97">
            <v>4</v>
          </cell>
          <cell r="G97">
            <v>0</v>
          </cell>
        </row>
        <row r="98">
          <cell r="C98">
            <v>1</v>
          </cell>
          <cell r="D98">
            <v>9</v>
          </cell>
          <cell r="F98">
            <v>9</v>
          </cell>
          <cell r="G98">
            <v>0</v>
          </cell>
        </row>
        <row r="116">
          <cell r="C116">
            <v>28</v>
          </cell>
          <cell r="D116">
            <v>12</v>
          </cell>
          <cell r="F116">
            <v>169</v>
          </cell>
          <cell r="G116">
            <v>2</v>
          </cell>
          <cell r="H116">
            <v>42</v>
          </cell>
          <cell r="I116">
            <v>0</v>
          </cell>
          <cell r="N116">
            <v>3</v>
          </cell>
        </row>
        <row r="125">
          <cell r="C125">
            <v>6</v>
          </cell>
          <cell r="E125">
            <v>36</v>
          </cell>
          <cell r="G125">
            <v>13</v>
          </cell>
        </row>
        <row r="134">
          <cell r="C134">
            <v>1</v>
          </cell>
          <cell r="D134">
            <v>16</v>
          </cell>
          <cell r="F134">
            <v>16</v>
          </cell>
        </row>
        <row r="135">
          <cell r="C135">
            <v>3</v>
          </cell>
          <cell r="D135">
            <v>136</v>
          </cell>
          <cell r="F135">
            <v>93</v>
          </cell>
          <cell r="G135">
            <v>1</v>
          </cell>
        </row>
        <row r="146">
          <cell r="C146">
            <v>10</v>
          </cell>
          <cell r="D146">
            <v>439</v>
          </cell>
          <cell r="F146">
            <v>64</v>
          </cell>
        </row>
        <row r="153">
          <cell r="C153">
            <v>7</v>
          </cell>
          <cell r="D153">
            <v>1</v>
          </cell>
          <cell r="E153">
            <v>2</v>
          </cell>
          <cell r="F153">
            <v>2</v>
          </cell>
          <cell r="H153">
            <v>44</v>
          </cell>
          <cell r="I153">
            <v>4</v>
          </cell>
          <cell r="J153">
            <v>4</v>
          </cell>
          <cell r="P153">
            <v>1</v>
          </cell>
          <cell r="Q153">
            <v>1</v>
          </cell>
          <cell r="T153">
            <v>1</v>
          </cell>
          <cell r="U153">
            <v>1</v>
          </cell>
        </row>
        <row r="159">
          <cell r="C159">
            <v>2</v>
          </cell>
          <cell r="D159">
            <v>21</v>
          </cell>
          <cell r="F159">
            <v>21</v>
          </cell>
        </row>
        <row r="163">
          <cell r="C163">
            <v>2</v>
          </cell>
          <cell r="D163">
            <v>16</v>
          </cell>
          <cell r="F163">
            <v>9</v>
          </cell>
        </row>
        <row r="175">
          <cell r="C175">
            <v>1</v>
          </cell>
        </row>
        <row r="198">
          <cell r="D198">
            <v>15</v>
          </cell>
          <cell r="M198">
            <v>12</v>
          </cell>
        </row>
        <row r="199">
          <cell r="D199">
            <v>4</v>
          </cell>
          <cell r="M199">
            <v>1</v>
          </cell>
        </row>
      </sheetData>
      <sheetData sheetId="15">
        <row r="2">
          <cell r="F2">
            <v>1</v>
          </cell>
        </row>
        <row r="7">
          <cell r="D7">
            <v>6</v>
          </cell>
          <cell r="M7">
            <v>7</v>
          </cell>
        </row>
        <row r="8">
          <cell r="D8">
            <v>7</v>
          </cell>
          <cell r="M8">
            <v>12</v>
          </cell>
        </row>
        <row r="9">
          <cell r="D9">
            <v>2</v>
          </cell>
          <cell r="M9">
            <v>1</v>
          </cell>
        </row>
        <row r="11">
          <cell r="D11">
            <v>22</v>
          </cell>
          <cell r="M11">
            <v>39</v>
          </cell>
        </row>
        <row r="12">
          <cell r="D12">
            <v>116</v>
          </cell>
          <cell r="M12">
            <v>87</v>
          </cell>
        </row>
        <row r="15">
          <cell r="D15">
            <v>32</v>
          </cell>
          <cell r="M15">
            <v>37</v>
          </cell>
        </row>
        <row r="16">
          <cell r="D16">
            <v>15</v>
          </cell>
        </row>
        <row r="18">
          <cell r="D18">
            <v>214</v>
          </cell>
          <cell r="M18">
            <v>247</v>
          </cell>
        </row>
        <row r="19">
          <cell r="D19">
            <v>0</v>
          </cell>
          <cell r="M19">
            <v>1</v>
          </cell>
        </row>
        <row r="20">
          <cell r="D20">
            <v>0</v>
          </cell>
          <cell r="M20">
            <v>0</v>
          </cell>
        </row>
        <row r="34">
          <cell r="D34">
            <v>4</v>
          </cell>
          <cell r="M34">
            <v>2</v>
          </cell>
        </row>
        <row r="35">
          <cell r="D35">
            <v>59</v>
          </cell>
          <cell r="M35">
            <v>15</v>
          </cell>
        </row>
        <row r="36">
          <cell r="D36">
            <v>1</v>
          </cell>
          <cell r="M36">
            <v>0</v>
          </cell>
        </row>
        <row r="38">
          <cell r="D38">
            <v>6</v>
          </cell>
          <cell r="M38">
            <v>5</v>
          </cell>
        </row>
        <row r="39">
          <cell r="D39">
            <v>242</v>
          </cell>
          <cell r="M39">
            <v>241</v>
          </cell>
        </row>
        <row r="42">
          <cell r="D42">
            <v>4</v>
          </cell>
          <cell r="M42">
            <v>5</v>
          </cell>
        </row>
        <row r="43">
          <cell r="D43">
            <v>14</v>
          </cell>
          <cell r="M43">
            <v>26</v>
          </cell>
        </row>
        <row r="45">
          <cell r="D45">
            <v>0</v>
          </cell>
          <cell r="M45">
            <v>0</v>
          </cell>
        </row>
        <row r="47">
          <cell r="D47">
            <v>9</v>
          </cell>
          <cell r="M47">
            <v>3</v>
          </cell>
        </row>
        <row r="48">
          <cell r="D48">
            <v>220</v>
          </cell>
          <cell r="M48">
            <v>67</v>
          </cell>
        </row>
        <row r="50">
          <cell r="D50">
            <v>0</v>
          </cell>
          <cell r="M50">
            <v>0</v>
          </cell>
        </row>
        <row r="52">
          <cell r="D52">
            <v>6</v>
          </cell>
          <cell r="M52">
            <v>5</v>
          </cell>
        </row>
        <row r="53">
          <cell r="D53">
            <v>49</v>
          </cell>
          <cell r="M53">
            <v>29</v>
          </cell>
        </row>
        <row r="55">
          <cell r="D55">
            <v>3</v>
          </cell>
          <cell r="M55">
            <v>4</v>
          </cell>
        </row>
        <row r="56">
          <cell r="D56">
            <v>3</v>
          </cell>
          <cell r="M56">
            <v>1</v>
          </cell>
        </row>
        <row r="58">
          <cell r="D58">
            <v>17</v>
          </cell>
          <cell r="M58">
            <v>36</v>
          </cell>
        </row>
        <row r="59">
          <cell r="D59">
            <v>2</v>
          </cell>
          <cell r="M59">
            <v>3</v>
          </cell>
        </row>
        <row r="60">
          <cell r="D60">
            <v>1</v>
          </cell>
        </row>
        <row r="61">
          <cell r="D61">
            <v>1</v>
          </cell>
          <cell r="M61">
            <v>1</v>
          </cell>
        </row>
        <row r="62">
          <cell r="D62">
            <v>0</v>
          </cell>
          <cell r="M62">
            <v>1</v>
          </cell>
        </row>
        <row r="63">
          <cell r="D63">
            <v>2</v>
          </cell>
          <cell r="M63">
            <v>3</v>
          </cell>
        </row>
        <row r="64">
          <cell r="D64">
            <v>0</v>
          </cell>
          <cell r="M64">
            <v>0</v>
          </cell>
        </row>
        <row r="65">
          <cell r="D65">
            <v>1</v>
          </cell>
          <cell r="M65">
            <v>5</v>
          </cell>
        </row>
        <row r="66">
          <cell r="D66">
            <v>1</v>
          </cell>
          <cell r="M66">
            <v>5</v>
          </cell>
        </row>
        <row r="75">
          <cell r="C75">
            <v>16</v>
          </cell>
          <cell r="D75">
            <v>80</v>
          </cell>
          <cell r="F75">
            <v>29</v>
          </cell>
          <cell r="G75">
            <v>1</v>
          </cell>
        </row>
        <row r="76">
          <cell r="C76">
            <v>3</v>
          </cell>
          <cell r="D76">
            <v>15</v>
          </cell>
          <cell r="F76">
            <v>10</v>
          </cell>
          <cell r="G76">
            <v>0</v>
          </cell>
        </row>
        <row r="77">
          <cell r="C77">
            <v>1</v>
          </cell>
          <cell r="D77">
            <v>5</v>
          </cell>
          <cell r="F77">
            <v>5</v>
          </cell>
          <cell r="G77">
            <v>0</v>
          </cell>
        </row>
        <row r="78">
          <cell r="C78">
            <v>2</v>
          </cell>
          <cell r="D78">
            <v>16</v>
          </cell>
          <cell r="F78">
            <v>10</v>
          </cell>
          <cell r="G78">
            <v>0</v>
          </cell>
        </row>
        <row r="95">
          <cell r="C95">
            <v>4</v>
          </cell>
          <cell r="D95">
            <v>31</v>
          </cell>
          <cell r="F95">
            <v>10</v>
          </cell>
          <cell r="G95">
            <v>0</v>
          </cell>
        </row>
        <row r="96">
          <cell r="C96">
            <v>3</v>
          </cell>
          <cell r="D96">
            <v>47</v>
          </cell>
          <cell r="F96">
            <v>24</v>
          </cell>
          <cell r="G96">
            <v>1</v>
          </cell>
        </row>
        <row r="98">
          <cell r="C98">
            <v>3</v>
          </cell>
          <cell r="D98">
            <v>52</v>
          </cell>
          <cell r="F98">
            <v>26</v>
          </cell>
          <cell r="G98">
            <v>0</v>
          </cell>
        </row>
        <row r="99">
          <cell r="C99">
            <v>1</v>
          </cell>
          <cell r="D99">
            <v>6</v>
          </cell>
          <cell r="F99">
            <v>6</v>
          </cell>
          <cell r="G99">
            <v>0</v>
          </cell>
        </row>
        <row r="100">
          <cell r="C100">
            <v>1</v>
          </cell>
          <cell r="D100">
            <v>5</v>
          </cell>
          <cell r="F100">
            <v>5</v>
          </cell>
          <cell r="G100">
            <v>0</v>
          </cell>
        </row>
        <row r="103">
          <cell r="C103">
            <v>2</v>
          </cell>
          <cell r="D103">
            <v>18</v>
          </cell>
          <cell r="F103">
            <v>9</v>
          </cell>
          <cell r="G103">
            <v>0</v>
          </cell>
        </row>
        <row r="104">
          <cell r="C104">
            <v>1</v>
          </cell>
          <cell r="D104">
            <v>55</v>
          </cell>
          <cell r="F104">
            <v>55</v>
          </cell>
          <cell r="G104">
            <v>0</v>
          </cell>
        </row>
        <row r="116">
          <cell r="C116">
            <v>32</v>
          </cell>
          <cell r="D116">
            <v>15</v>
          </cell>
          <cell r="F116">
            <v>214</v>
          </cell>
          <cell r="G116">
            <v>1</v>
          </cell>
          <cell r="H116">
            <v>55</v>
          </cell>
          <cell r="I116">
            <v>4</v>
          </cell>
        </row>
        <row r="125">
          <cell r="C125">
            <v>4</v>
          </cell>
          <cell r="E125">
            <v>14</v>
          </cell>
          <cell r="G125">
            <v>6</v>
          </cell>
        </row>
        <row r="134">
          <cell r="C134">
            <v>2</v>
          </cell>
          <cell r="D134">
            <v>56</v>
          </cell>
          <cell r="F134">
            <v>30</v>
          </cell>
        </row>
        <row r="135">
          <cell r="C135">
            <v>6</v>
          </cell>
          <cell r="D135">
            <v>145</v>
          </cell>
          <cell r="F135">
            <v>36</v>
          </cell>
        </row>
        <row r="137">
          <cell r="C137">
            <v>1</v>
          </cell>
          <cell r="D137">
            <v>19</v>
          </cell>
          <cell r="F137">
            <v>19</v>
          </cell>
        </row>
        <row r="146">
          <cell r="C146">
            <v>6</v>
          </cell>
          <cell r="D146">
            <v>242</v>
          </cell>
          <cell r="F146">
            <v>52</v>
          </cell>
        </row>
        <row r="153">
          <cell r="C153">
            <v>4</v>
          </cell>
          <cell r="D153">
            <v>1</v>
          </cell>
          <cell r="E153">
            <v>1</v>
          </cell>
          <cell r="F153">
            <v>1</v>
          </cell>
          <cell r="H153">
            <v>45</v>
          </cell>
          <cell r="I153">
            <v>2</v>
          </cell>
          <cell r="J153">
            <v>2</v>
          </cell>
          <cell r="T153">
            <v>1</v>
          </cell>
          <cell r="U153">
            <v>1</v>
          </cell>
        </row>
        <row r="159">
          <cell r="C159">
            <v>1</v>
          </cell>
          <cell r="D159">
            <v>4</v>
          </cell>
          <cell r="F159">
            <v>4</v>
          </cell>
        </row>
        <row r="162">
          <cell r="C162">
            <v>1</v>
          </cell>
          <cell r="D162">
            <v>11</v>
          </cell>
          <cell r="F162">
            <v>11</v>
          </cell>
        </row>
        <row r="177">
          <cell r="C177">
            <v>1</v>
          </cell>
        </row>
        <row r="198">
          <cell r="D198">
            <v>8</v>
          </cell>
          <cell r="M198">
            <v>16</v>
          </cell>
        </row>
        <row r="199">
          <cell r="D199">
            <v>1</v>
          </cell>
          <cell r="M199">
            <v>6</v>
          </cell>
        </row>
      </sheetData>
      <sheetData sheetId="16">
        <row r="2">
          <cell r="F2">
            <v>1</v>
          </cell>
        </row>
        <row r="7">
          <cell r="D7">
            <v>6</v>
          </cell>
          <cell r="M7">
            <v>5</v>
          </cell>
        </row>
        <row r="8">
          <cell r="D8">
            <v>7</v>
          </cell>
          <cell r="M8">
            <v>8</v>
          </cell>
        </row>
        <row r="9">
          <cell r="D9">
            <v>3</v>
          </cell>
          <cell r="M9">
            <v>1</v>
          </cell>
        </row>
        <row r="11">
          <cell r="D11">
            <v>31</v>
          </cell>
          <cell r="M11">
            <v>30</v>
          </cell>
        </row>
        <row r="12">
          <cell r="D12">
            <v>85</v>
          </cell>
          <cell r="M12">
            <v>106</v>
          </cell>
        </row>
        <row r="15">
          <cell r="D15">
            <v>39</v>
          </cell>
          <cell r="M15">
            <v>30</v>
          </cell>
        </row>
        <row r="16">
          <cell r="D16">
            <v>19</v>
          </cell>
        </row>
        <row r="18">
          <cell r="D18">
            <v>214</v>
          </cell>
          <cell r="M18">
            <v>168</v>
          </cell>
        </row>
        <row r="19">
          <cell r="D19">
            <v>3</v>
          </cell>
          <cell r="M19">
            <v>3</v>
          </cell>
        </row>
        <row r="20">
          <cell r="D20">
            <v>38</v>
          </cell>
          <cell r="M20">
            <v>20</v>
          </cell>
        </row>
        <row r="34">
          <cell r="D34">
            <v>3</v>
          </cell>
          <cell r="M34">
            <v>3</v>
          </cell>
        </row>
        <row r="35">
          <cell r="D35">
            <v>46</v>
          </cell>
          <cell r="M35">
            <v>10</v>
          </cell>
        </row>
        <row r="36">
          <cell r="D36">
            <v>0</v>
          </cell>
          <cell r="M36">
            <v>0</v>
          </cell>
        </row>
        <row r="38">
          <cell r="D38">
            <v>8</v>
          </cell>
          <cell r="M38">
            <v>7</v>
          </cell>
        </row>
        <row r="39">
          <cell r="D39">
            <v>308</v>
          </cell>
          <cell r="M39">
            <v>255</v>
          </cell>
        </row>
        <row r="42">
          <cell r="D42">
            <v>4</v>
          </cell>
          <cell r="M42">
            <v>4</v>
          </cell>
        </row>
        <row r="43">
          <cell r="D43">
            <v>54</v>
          </cell>
          <cell r="M43">
            <v>26</v>
          </cell>
        </row>
        <row r="45">
          <cell r="D45">
            <v>0</v>
          </cell>
          <cell r="M45">
            <v>0</v>
          </cell>
        </row>
        <row r="47">
          <cell r="D47">
            <v>4</v>
          </cell>
          <cell r="M47">
            <v>5</v>
          </cell>
        </row>
        <row r="48">
          <cell r="D48">
            <v>61</v>
          </cell>
          <cell r="M48">
            <v>85</v>
          </cell>
        </row>
        <row r="50">
          <cell r="D50">
            <v>0</v>
          </cell>
          <cell r="M50">
            <v>0</v>
          </cell>
        </row>
        <row r="52">
          <cell r="D52">
            <v>9</v>
          </cell>
          <cell r="M52">
            <v>5</v>
          </cell>
        </row>
        <row r="53">
          <cell r="D53">
            <v>73</v>
          </cell>
          <cell r="M53">
            <v>50</v>
          </cell>
        </row>
        <row r="55">
          <cell r="D55">
            <v>1</v>
          </cell>
          <cell r="M55">
            <v>0</v>
          </cell>
        </row>
        <row r="56">
          <cell r="D56">
            <v>0</v>
          </cell>
          <cell r="M56">
            <v>0</v>
          </cell>
        </row>
        <row r="58">
          <cell r="D58">
            <v>16</v>
          </cell>
          <cell r="M58">
            <v>21</v>
          </cell>
        </row>
        <row r="59">
          <cell r="D59">
            <v>1</v>
          </cell>
          <cell r="M59">
            <v>3</v>
          </cell>
        </row>
        <row r="60">
          <cell r="D60">
            <v>0</v>
          </cell>
        </row>
        <row r="61">
          <cell r="D61">
            <v>1</v>
          </cell>
          <cell r="M61">
            <v>2</v>
          </cell>
        </row>
        <row r="62">
          <cell r="D62">
            <v>0</v>
          </cell>
          <cell r="M62">
            <v>0</v>
          </cell>
        </row>
        <row r="63">
          <cell r="D63">
            <v>1</v>
          </cell>
          <cell r="M63">
            <v>3</v>
          </cell>
        </row>
        <row r="64">
          <cell r="D64">
            <v>0</v>
          </cell>
          <cell r="M64">
            <v>0</v>
          </cell>
        </row>
        <row r="65">
          <cell r="D65">
            <v>3</v>
          </cell>
          <cell r="M65">
            <v>0</v>
          </cell>
        </row>
        <row r="66">
          <cell r="D66">
            <v>3</v>
          </cell>
          <cell r="M66">
            <v>2</v>
          </cell>
        </row>
        <row r="75">
          <cell r="C75">
            <v>25</v>
          </cell>
          <cell r="D75">
            <v>69</v>
          </cell>
          <cell r="F75">
            <v>16</v>
          </cell>
          <cell r="G75">
            <v>0</v>
          </cell>
        </row>
        <row r="76">
          <cell r="C76">
            <v>4</v>
          </cell>
          <cell r="D76">
            <v>16</v>
          </cell>
          <cell r="F76">
            <v>13</v>
          </cell>
          <cell r="G76">
            <v>0</v>
          </cell>
        </row>
        <row r="78">
          <cell r="C78">
            <v>1</v>
          </cell>
          <cell r="D78">
            <v>-2</v>
          </cell>
          <cell r="F78">
            <v>-2</v>
          </cell>
          <cell r="G78">
            <v>0</v>
          </cell>
        </row>
        <row r="79">
          <cell r="C79">
            <v>1</v>
          </cell>
          <cell r="D79">
            <v>2</v>
          </cell>
          <cell r="F79">
            <v>2</v>
          </cell>
          <cell r="G79">
            <v>0</v>
          </cell>
        </row>
        <row r="94">
          <cell r="C94">
            <v>10</v>
          </cell>
          <cell r="D94">
            <v>107</v>
          </cell>
          <cell r="F94">
            <v>40</v>
          </cell>
          <cell r="G94">
            <v>1</v>
          </cell>
        </row>
        <row r="95">
          <cell r="C95">
            <v>4</v>
          </cell>
          <cell r="D95">
            <v>55</v>
          </cell>
          <cell r="F95">
            <v>38</v>
          </cell>
          <cell r="G95">
            <v>0</v>
          </cell>
        </row>
        <row r="97">
          <cell r="C97">
            <v>2</v>
          </cell>
          <cell r="D97">
            <v>23</v>
          </cell>
          <cell r="F97">
            <v>14</v>
          </cell>
          <cell r="G97">
            <v>0</v>
          </cell>
        </row>
        <row r="98">
          <cell r="C98">
            <v>2</v>
          </cell>
          <cell r="D98">
            <v>16</v>
          </cell>
          <cell r="F98">
            <v>9</v>
          </cell>
          <cell r="G98">
            <v>0</v>
          </cell>
        </row>
        <row r="103">
          <cell r="C103">
            <v>1</v>
          </cell>
          <cell r="D103">
            <v>13</v>
          </cell>
          <cell r="F103">
            <v>13</v>
          </cell>
          <cell r="G103">
            <v>0</v>
          </cell>
        </row>
        <row r="116">
          <cell r="C116">
            <v>22</v>
          </cell>
          <cell r="D116">
            <v>9</v>
          </cell>
          <cell r="F116">
            <v>156</v>
          </cell>
          <cell r="G116">
            <v>1</v>
          </cell>
          <cell r="H116">
            <v>38</v>
          </cell>
          <cell r="I116">
            <v>2</v>
          </cell>
          <cell r="N116">
            <v>1</v>
          </cell>
        </row>
        <row r="117">
          <cell r="C117">
            <v>16</v>
          </cell>
          <cell r="D117">
            <v>9</v>
          </cell>
          <cell r="F117">
            <v>56</v>
          </cell>
          <cell r="G117">
            <v>0</v>
          </cell>
          <cell r="H117">
            <v>14</v>
          </cell>
          <cell r="I117">
            <v>1</v>
          </cell>
          <cell r="N117">
            <v>2</v>
          </cell>
        </row>
        <row r="119">
          <cell r="C119">
            <v>1</v>
          </cell>
          <cell r="D119">
            <v>1</v>
          </cell>
          <cell r="F119">
            <v>2</v>
          </cell>
          <cell r="G119">
            <v>0</v>
          </cell>
          <cell r="H119">
            <v>1</v>
          </cell>
          <cell r="I119">
            <v>0</v>
          </cell>
        </row>
        <row r="125">
          <cell r="C125">
            <v>4</v>
          </cell>
          <cell r="E125">
            <v>54</v>
          </cell>
          <cell r="G125">
            <v>27</v>
          </cell>
        </row>
        <row r="134">
          <cell r="C134">
            <v>4</v>
          </cell>
          <cell r="D134">
            <v>61</v>
          </cell>
          <cell r="F134">
            <v>28</v>
          </cell>
        </row>
        <row r="146">
          <cell r="C146">
            <v>8</v>
          </cell>
          <cell r="D146">
            <v>308</v>
          </cell>
          <cell r="F146">
            <v>43</v>
          </cell>
        </row>
        <row r="153">
          <cell r="C153">
            <v>5</v>
          </cell>
          <cell r="E153">
            <v>3</v>
          </cell>
          <cell r="F153">
            <v>3</v>
          </cell>
          <cell r="H153">
            <v>35</v>
          </cell>
          <cell r="I153">
            <v>1</v>
          </cell>
          <cell r="J153">
            <v>1</v>
          </cell>
          <cell r="R153">
            <v>3</v>
          </cell>
          <cell r="S153">
            <v>3</v>
          </cell>
        </row>
        <row r="159">
          <cell r="C159">
            <v>2</v>
          </cell>
        </row>
        <row r="166">
          <cell r="C166">
            <v>1</v>
          </cell>
          <cell r="D166">
            <v>10</v>
          </cell>
          <cell r="F166">
            <v>10</v>
          </cell>
        </row>
        <row r="174">
          <cell r="C174">
            <v>1</v>
          </cell>
        </row>
        <row r="175">
          <cell r="C175">
            <v>2</v>
          </cell>
        </row>
        <row r="198">
          <cell r="D198">
            <v>21</v>
          </cell>
          <cell r="M198">
            <v>15</v>
          </cell>
        </row>
        <row r="199">
          <cell r="D199">
            <v>4</v>
          </cell>
          <cell r="M199">
            <v>4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5CA48-E361-494F-9BC0-DF4DD5A35352}">
  <dimension ref="A1:AD161"/>
  <sheetViews>
    <sheetView tabSelected="1" topLeftCell="A121" workbookViewId="0">
      <selection activeCell="A135" sqref="A135:XFD135"/>
    </sheetView>
  </sheetViews>
  <sheetFormatPr defaultRowHeight="15" x14ac:dyDescent="0.25"/>
  <cols>
    <col min="1" max="1" width="15" customWidth="1"/>
    <col min="3" max="3" width="7.28515625" customWidth="1"/>
    <col min="4" max="5" width="6.7109375" customWidth="1"/>
    <col min="6" max="6" width="6.5703125" customWidth="1"/>
    <col min="7" max="7" width="5.7109375" customWidth="1"/>
    <col min="8" max="8" width="6.42578125" customWidth="1"/>
    <col min="9" max="9" width="6.28515625" customWidth="1"/>
    <col min="10" max="10" width="6" customWidth="1"/>
    <col min="11" max="11" width="6.28515625" customWidth="1"/>
    <col min="12" max="12" width="6" customWidth="1"/>
    <col min="13" max="13" width="7.28515625" customWidth="1"/>
  </cols>
  <sheetData>
    <row r="1" spans="1:23" x14ac:dyDescent="0.25">
      <c r="A1" s="1" t="s">
        <v>0</v>
      </c>
      <c r="E1" s="1" t="s">
        <v>1</v>
      </c>
      <c r="F1" s="1" t="s">
        <v>2</v>
      </c>
    </row>
    <row r="2" spans="1:23" x14ac:dyDescent="0.25">
      <c r="A2" t="s">
        <v>3</v>
      </c>
      <c r="B2" s="1">
        <v>16</v>
      </c>
      <c r="E2">
        <f>[1]BEARS!E2+'[1]@RAMS'!E2+[1]BUCS!E2+[1]COLTS!E2+'[1]@DOLPHINS'!E2+[1]FALCONS!E2+'[1]@BILLS'!E2+'[1]@VIKINGS'!E2+'[1]@EAGLES'!E2+'[1]@BEARS'!E2+[1]GIANTS!E2+[1]JETS!E2+'[1]@PACKERS'!E2+[1]VIKINGS!E2+'[1]@BUCS'!E2+[1]PACKERS!E2</f>
        <v>8</v>
      </c>
      <c r="F2">
        <f>[1]BEARS!F2+'[1]@RAMS'!F2+[1]BUCS!F2+[1]COLTS!F2+'[1]@DOLPHINS'!F2+[1]FALCONS!F2+'[1]@BILLS'!F2+'[1]@VIKINGS'!F2+'[1]@EAGLES'!F2+'[1]@BEARS'!F2+[1]GIANTS!F2+[1]JETS!F2+'[1]@PACKERS'!F2+[1]VIKINGS!F2+'[1]@BUCS'!F2+[1]PACKERS!F2</f>
        <v>8</v>
      </c>
    </row>
    <row r="3" spans="1:23" x14ac:dyDescent="0.25">
      <c r="A3" s="1" t="s">
        <v>4</v>
      </c>
      <c r="H3" s="1" t="s">
        <v>5</v>
      </c>
    </row>
    <row r="4" spans="1:23" x14ac:dyDescent="0.25">
      <c r="E4" s="2" t="s">
        <v>6</v>
      </c>
      <c r="F4" s="2" t="s">
        <v>7</v>
      </c>
      <c r="N4" s="2" t="s">
        <v>6</v>
      </c>
      <c r="O4" s="2" t="s">
        <v>7</v>
      </c>
    </row>
    <row r="6" spans="1:23" x14ac:dyDescent="0.25">
      <c r="A6" s="3" t="s">
        <v>8</v>
      </c>
      <c r="D6" s="1">
        <f>D7+D8+D9</f>
        <v>277</v>
      </c>
      <c r="E6" s="4">
        <f>+D6/$B$2</f>
        <v>17.3125</v>
      </c>
      <c r="F6" s="4">
        <f>160/9</f>
        <v>17.777777777777779</v>
      </c>
      <c r="H6" s="3" t="s">
        <v>8</v>
      </c>
      <c r="M6" s="1">
        <f>M7+M8+M9</f>
        <v>275</v>
      </c>
      <c r="N6" s="4">
        <f>+M6/$B$2</f>
        <v>17.1875</v>
      </c>
      <c r="O6" s="4">
        <f>162/9</f>
        <v>18</v>
      </c>
    </row>
    <row r="7" spans="1:23" x14ac:dyDescent="0.25">
      <c r="A7" s="3" t="s">
        <v>9</v>
      </c>
      <c r="D7" s="1">
        <f>+[1]BEARS!D7+'[1]@RAMS'!D7+[1]BUCS!D7+[1]COLTS!D7+'[1]@DOLPHINS'!D7+[1]FALCONS!D7+'[1]@BILLS'!D7+'[1]@VIKINGS'!D7+'[1]@EAGLES'!D7+'[1]@BEARS'!D7+[1]GIANTS!D7+[1]JETS!D7+'[1]@PACKERS'!D7+[1]VIKINGS!D7+'[1]@BUCS'!D7+[1]PACKERS!D7</f>
        <v>102</v>
      </c>
      <c r="E7" s="4">
        <f>+D7/$B$2</f>
        <v>6.375</v>
      </c>
      <c r="F7" s="4">
        <f>60/9</f>
        <v>6.666666666666667</v>
      </c>
      <c r="H7" s="3" t="s">
        <v>9</v>
      </c>
      <c r="M7" s="1">
        <f>+[1]BEARS!M7+'[1]@RAMS'!M7+[1]BUCS!M7+[1]COLTS!M7+'[1]@DOLPHINS'!M7+[1]FALCONS!M7+'[1]@BILLS'!M7+'[1]@VIKINGS'!M7+'[1]@EAGLES'!M7+'[1]@BEARS'!M7+[1]GIANTS!M7+[1]JETS!M7+'[1]@PACKERS'!M7+[1]VIKINGS!M7+'[1]@BUCS'!M7+[1]PACKERS!M7</f>
        <v>90</v>
      </c>
      <c r="N7" s="4">
        <f>+M7/$B$2</f>
        <v>5.625</v>
      </c>
      <c r="O7" s="4">
        <f>54/9</f>
        <v>6</v>
      </c>
    </row>
    <row r="8" spans="1:23" x14ac:dyDescent="0.25">
      <c r="A8" s="3" t="s">
        <v>10</v>
      </c>
      <c r="D8" s="1">
        <f>+[1]BEARS!D8+'[1]@RAMS'!D8+[1]BUCS!D8+[1]COLTS!D8+'[1]@DOLPHINS'!D8+[1]FALCONS!D8+'[1]@BILLS'!D8+'[1]@VIKINGS'!D8+'[1]@EAGLES'!D8+'[1]@BEARS'!D8+[1]GIANTS!D8+[1]JETS!D8+'[1]@PACKERS'!D8+[1]VIKINGS!D8+'[1]@BUCS'!D8+[1]PACKERS!D8</f>
        <v>136</v>
      </c>
      <c r="E8" s="4">
        <f>+D8/$B$2</f>
        <v>8.5</v>
      </c>
      <c r="F8" s="4">
        <f>83/9</f>
        <v>9.2222222222222214</v>
      </c>
      <c r="H8" s="3" t="s">
        <v>10</v>
      </c>
      <c r="M8" s="1">
        <f>+[1]BEARS!M8+'[1]@RAMS'!M8+[1]BUCS!M8+[1]COLTS!M8+'[1]@DOLPHINS'!M8+[1]FALCONS!M8+'[1]@BILLS'!M8+'[1]@VIKINGS'!M8+'[1]@EAGLES'!M8+'[1]@BEARS'!M8+[1]GIANTS!M8+[1]JETS!M8+'[1]@PACKERS'!M8+[1]VIKINGS!M8+'[1]@BUCS'!M8+[1]PACKERS!M8</f>
        <v>160</v>
      </c>
      <c r="N8" s="4">
        <f>+M8/$B$2</f>
        <v>10</v>
      </c>
      <c r="O8" s="4">
        <f>96/9</f>
        <v>10.666666666666666</v>
      </c>
    </row>
    <row r="9" spans="1:23" x14ac:dyDescent="0.25">
      <c r="A9" s="3" t="s">
        <v>11</v>
      </c>
      <c r="D9" s="1">
        <f>+[1]BEARS!D9+'[1]@RAMS'!D9+[1]BUCS!D9+[1]COLTS!D9+'[1]@DOLPHINS'!D9+[1]FALCONS!D9+'[1]@BILLS'!D9+'[1]@VIKINGS'!D9+'[1]@EAGLES'!D9+'[1]@BEARS'!D9+[1]GIANTS!D9+[1]JETS!D9+'[1]@PACKERS'!D9+[1]VIKINGS!D9+'[1]@BUCS'!D9+[1]PACKERS!D9</f>
        <v>39</v>
      </c>
      <c r="E9" s="4">
        <f>+D9/$B$2</f>
        <v>2.4375</v>
      </c>
      <c r="F9" s="4">
        <f>17/9</f>
        <v>1.8888888888888888</v>
      </c>
      <c r="H9" s="3" t="s">
        <v>11</v>
      </c>
      <c r="M9" s="1">
        <f>+[1]BEARS!M9+'[1]@RAMS'!M9+[1]BUCS!M9+[1]COLTS!M9+'[1]@DOLPHINS'!M9+[1]FALCONS!M9+'[1]@BILLS'!M9+'[1]@VIKINGS'!M9+'[1]@EAGLES'!M9+'[1]@BEARS'!M9+[1]GIANTS!M9+[1]JETS!M9+'[1]@PACKERS'!M9+[1]VIKINGS!M9+'[1]@BUCS'!M9+[1]PACKERS!M9</f>
        <v>25</v>
      </c>
      <c r="N9" s="4">
        <f>+M9/$B$2</f>
        <v>1.5625</v>
      </c>
      <c r="O9" s="4">
        <f>12/9</f>
        <v>1.3333333333333333</v>
      </c>
    </row>
    <row r="10" spans="1:23" x14ac:dyDescent="0.25">
      <c r="E10" s="4"/>
      <c r="F10" s="4"/>
      <c r="N10" s="4"/>
      <c r="O10" s="4"/>
    </row>
    <row r="11" spans="1:23" x14ac:dyDescent="0.25">
      <c r="A11" t="s">
        <v>12</v>
      </c>
      <c r="D11" s="1">
        <f>+[1]BEARS!D11+'[1]@RAMS'!D11+[1]BUCS!D11+[1]COLTS!D11+'[1]@DOLPHINS'!D11+[1]FALCONS!D11+'[1]@BILLS'!D11+'[1]@VIKINGS'!D11+'[1]@EAGLES'!D11+'[1]@BEARS'!D11+[1]GIANTS!D11+[1]JETS!D11+'[1]@PACKERS'!D11+[1]VIKINGS!D11+'[1]@BUCS'!D11+[1]PACKERS!D11</f>
        <v>463</v>
      </c>
      <c r="E11" s="4">
        <f>+D11/$B$2</f>
        <v>28.9375</v>
      </c>
      <c r="F11" s="4">
        <f>283/9</f>
        <v>31.444444444444443</v>
      </c>
      <c r="H11" t="s">
        <v>12</v>
      </c>
      <c r="M11" s="1">
        <f>+[1]BEARS!M11+'[1]@RAMS'!M11+[1]BUCS!M11+[1]COLTS!M11+'[1]@DOLPHINS'!M11+[1]FALCONS!M11+'[1]@BILLS'!M11+'[1]@VIKINGS'!M11+'[1]@EAGLES'!M11+'[1]@BEARS'!M11+[1]GIANTS!M11+[1]JETS!M11+'[1]@PACKERS'!M11+[1]VIKINGS!M11+'[1]@BUCS'!M11+[1]PACKERS!M11</f>
        <v>508</v>
      </c>
      <c r="N11" s="4">
        <f>+M11/$B$2</f>
        <v>31.75</v>
      </c>
      <c r="O11" s="4">
        <f>271/9</f>
        <v>30.111111111111111</v>
      </c>
      <c r="V11">
        <f>+D11</f>
        <v>463</v>
      </c>
      <c r="W11">
        <f>+M11</f>
        <v>508</v>
      </c>
    </row>
    <row r="12" spans="1:23" x14ac:dyDescent="0.25">
      <c r="A12" t="s">
        <v>13</v>
      </c>
      <c r="D12" s="1">
        <f>+[1]BEARS!D12+'[1]@RAMS'!D12+[1]BUCS!D12+[1]COLTS!D12+'[1]@DOLPHINS'!D12+[1]FALCONS!D12+'[1]@BILLS'!D12+'[1]@VIKINGS'!D12+'[1]@EAGLES'!D12+'[1]@BEARS'!D12+[1]GIANTS!D12+[1]JETS!D12+'[1]@PACKERS'!D12+[1]VIKINGS!D12+'[1]@BUCS'!D12+[1]PACKERS!D12</f>
        <v>1674</v>
      </c>
      <c r="E12" s="4">
        <f>+D12/$B$2</f>
        <v>104.625</v>
      </c>
      <c r="F12" s="4">
        <f>1022/9</f>
        <v>113.55555555555556</v>
      </c>
      <c r="H12" t="s">
        <v>13</v>
      </c>
      <c r="M12" s="1">
        <f>+[1]BEARS!M12+'[1]@RAMS'!M12+[1]BUCS!M12+[1]COLTS!M12+'[1]@DOLPHINS'!M12+[1]FALCONS!M12+'[1]@BILLS'!M12+'[1]@VIKINGS'!M12+'[1]@EAGLES'!M12+'[1]@BEARS'!M12+[1]GIANTS!M12+[1]JETS!M12+'[1]@PACKERS'!M12+[1]VIKINGS!M12+'[1]@BUCS'!M12+[1]PACKERS!M12</f>
        <v>1680</v>
      </c>
      <c r="N12" s="4">
        <f>+M12/$B$2</f>
        <v>105</v>
      </c>
      <c r="O12" s="4">
        <f>854/9</f>
        <v>94.888888888888886</v>
      </c>
      <c r="U12" s="5"/>
      <c r="V12">
        <f>+D16</f>
        <v>256</v>
      </c>
      <c r="W12">
        <f>+M16</f>
        <v>307</v>
      </c>
    </row>
    <row r="13" spans="1:23" x14ac:dyDescent="0.25">
      <c r="A13" s="3" t="s">
        <v>14</v>
      </c>
      <c r="D13" s="4">
        <f>+D12/D11</f>
        <v>3.615550755939525</v>
      </c>
      <c r="E13" s="4"/>
      <c r="F13" s="4">
        <f>F12/F11</f>
        <v>3.6113074204947</v>
      </c>
      <c r="H13" s="3" t="s">
        <v>14</v>
      </c>
      <c r="M13" s="4">
        <f>+M12/M11</f>
        <v>3.3070866141732282</v>
      </c>
      <c r="N13" s="4"/>
      <c r="O13" s="4">
        <f>+O12/O11</f>
        <v>3.1512915129151291</v>
      </c>
      <c r="V13">
        <f>+(D15-D16)/2</f>
        <v>125.5</v>
      </c>
      <c r="W13">
        <f>+(M15-M16)/2</f>
        <v>124.5</v>
      </c>
    </row>
    <row r="14" spans="1:23" x14ac:dyDescent="0.25">
      <c r="E14" s="4"/>
      <c r="F14" s="4"/>
      <c r="N14" s="4"/>
      <c r="O14" s="4"/>
      <c r="V14">
        <f>+D38/2</f>
        <v>56.5</v>
      </c>
      <c r="W14">
        <f>+M38/2</f>
        <v>54</v>
      </c>
    </row>
    <row r="15" spans="1:23" x14ac:dyDescent="0.25">
      <c r="A15" t="s">
        <v>15</v>
      </c>
      <c r="D15" s="1">
        <f>+[1]BEARS!D15+'[1]@RAMS'!D15+[1]BUCS!D15+[1]COLTS!D15+'[1]@DOLPHINS'!D15+[1]FALCONS!D15+'[1]@BILLS'!D15+'[1]@VIKINGS'!D15+'[1]@EAGLES'!D15+'[1]@BEARS'!D15+[1]GIANTS!D15+[1]JETS!D15+'[1]@PACKERS'!D15+[1]VIKINGS!D15+'[1]@BUCS'!D15+[1]PACKERS!D15</f>
        <v>507</v>
      </c>
      <c r="E15" s="4">
        <f>+D15/$B$2</f>
        <v>31.6875</v>
      </c>
      <c r="F15" s="4">
        <f>285/9</f>
        <v>31.666666666666668</v>
      </c>
      <c r="H15" t="s">
        <v>15</v>
      </c>
      <c r="M15" s="1">
        <f>+[1]BEARS!M15+'[1]@RAMS'!M15+[1]BUCS!M15+[1]COLTS!M15+'[1]@DOLPHINS'!M15+[1]FALCONS!M15+'[1]@BILLS'!M15+'[1]@VIKINGS'!M15+'[1]@EAGLES'!M15+'[1]@BEARS'!M15+[1]GIANTS!M15+[1]JETS!M15+'[1]@PACKERS'!M15+[1]VIKINGS!M15+'[1]@BUCS'!M15+[1]PACKERS!M15</f>
        <v>556</v>
      </c>
      <c r="N15" s="4">
        <f>+M15/$B$2</f>
        <v>34.75</v>
      </c>
      <c r="O15" s="4">
        <f>288/9</f>
        <v>32</v>
      </c>
      <c r="V15">
        <f>+D42/2</f>
        <v>32.5</v>
      </c>
      <c r="W15">
        <f>+M42/2</f>
        <v>33.5</v>
      </c>
    </row>
    <row r="16" spans="1:23" x14ac:dyDescent="0.25">
      <c r="A16" t="s">
        <v>16</v>
      </c>
      <c r="D16" s="1">
        <f>+[1]BEARS!D16+'[1]@RAMS'!D16+[1]BUCS!D16+[1]COLTS!D16+'[1]@DOLPHINS'!D16+[1]FALCONS!D16+'[1]@BILLS'!D16+'[1]@VIKINGS'!D16+'[1]@EAGLES'!D16+'[1]@BEARS'!D16+[1]GIANTS!D16+[1]JETS!D16+'[1]@PACKERS'!D16+[1]VIKINGS!D16+'[1]@BUCS'!D16+[1]PACKERS!D16</f>
        <v>256</v>
      </c>
      <c r="E16" s="4">
        <f>+D16/$B$2</f>
        <v>16</v>
      </c>
      <c r="F16" s="4">
        <f>136/9</f>
        <v>15.111111111111111</v>
      </c>
      <c r="H16" t="s">
        <v>16</v>
      </c>
      <c r="M16" s="1">
        <f>+[1]BEARS!M16+'[1]@RAMS'!M16+[1]BUCS!M16+[1]COLTS!M16+'[1]@DOLPHINS'!M16+[1]FALCONS!M16+'[1]@BILLS'!M16+'[1]@VIKINGS'!M16+'[1]@EAGLES'!M16+'[1]@BEARS'!M16+[1]GIANTS!M16+[1]JETS!M16+'[1]@PACKERS'!M16+[1]VIKINGS!M16+'[1]@BUCS'!M15+[1]PACKERS!M15</f>
        <v>307</v>
      </c>
      <c r="N16" s="4">
        <f>+M16/$B$2</f>
        <v>19.1875</v>
      </c>
      <c r="O16" s="4">
        <f>155/9</f>
        <v>17.222222222222221</v>
      </c>
      <c r="V16">
        <f>+D47/2</f>
        <v>32</v>
      </c>
      <c r="W16">
        <f>+M47/2</f>
        <v>30.5</v>
      </c>
    </row>
    <row r="17" spans="1:24" x14ac:dyDescent="0.25">
      <c r="A17" t="s">
        <v>17</v>
      </c>
      <c r="D17" s="4">
        <f>+D16/D15*100</f>
        <v>50.493096646942803</v>
      </c>
      <c r="E17" s="4">
        <f>+E16/E15*100</f>
        <v>50.493096646942803</v>
      </c>
      <c r="F17" s="4">
        <f>+F16/F15*100</f>
        <v>47.719298245614034</v>
      </c>
      <c r="H17" t="s">
        <v>17</v>
      </c>
      <c r="M17" s="4">
        <f>+M16/M15*100</f>
        <v>55.2158273381295</v>
      </c>
      <c r="N17" s="4">
        <f>+N16/N15*100</f>
        <v>55.2158273381295</v>
      </c>
      <c r="O17" s="4">
        <f>+O16/O15*100</f>
        <v>53.819444444444443</v>
      </c>
    </row>
    <row r="18" spans="1:24" x14ac:dyDescent="0.25">
      <c r="A18" t="s">
        <v>18</v>
      </c>
      <c r="D18" s="1">
        <f>+[1]BEARS!D18+'[1]@RAMS'!D18+[1]BUCS!D18+[1]COLTS!D18+'[1]@DOLPHINS'!D18+[1]FALCONS!D18+'[1]@BILLS'!D18+'[1]@VIKINGS'!D18+'[1]@EAGLES'!D18+'[1]@BEARS'!D18+[1]GIANTS!D18+[1]JETS!D18+'[1]@PACKERS'!D18+[1]VIKINGS!D18+'[1]@BUCS'!D18+[1]PACKERS!D18</f>
        <v>3225</v>
      </c>
      <c r="E18" s="4">
        <f t="shared" ref="E18:E21" si="0">+D18/$B$2</f>
        <v>201.5625</v>
      </c>
      <c r="F18" s="4">
        <f>1754/9</f>
        <v>194.88888888888889</v>
      </c>
      <c r="H18" t="s">
        <v>18</v>
      </c>
      <c r="M18" s="1">
        <f>+[1]BEARS!M18+'[1]@RAMS'!M18+[1]BUCS!M18+[1]COLTS!M18+'[1]@DOLPHINS'!M18+[1]FALCONS!M18+'[1]@BILLS'!M18+'[1]@VIKINGS'!M18+'[1]@EAGLES'!M18+'[1]@BEARS'!M18+[1]GIANTS!M18+[1]JETS!M18+'[1]@PACKERS'!M18+[1]VIKINGS!M18+'[1]@BUCS'!M18+[1]PACKERS!M18</f>
        <v>3322</v>
      </c>
      <c r="N18" s="4">
        <f t="shared" ref="N18:N21" si="1">+M18/$B$2</f>
        <v>207.625</v>
      </c>
      <c r="O18" s="4">
        <f>2098/9</f>
        <v>233.11111111111111</v>
      </c>
      <c r="V18">
        <f>SUM(V11:V16)</f>
        <v>965.5</v>
      </c>
      <c r="W18">
        <f>SUM(W11:W16)</f>
        <v>1057.5</v>
      </c>
      <c r="X18">
        <f>+W18+V18</f>
        <v>2023</v>
      </c>
    </row>
    <row r="19" spans="1:24" x14ac:dyDescent="0.25">
      <c r="A19" t="s">
        <v>19</v>
      </c>
      <c r="D19" s="1">
        <f>+[1]BEARS!D19+'[1]@RAMS'!D19+[1]BUCS!D19+[1]COLTS!D19+'[1]@DOLPHINS'!D19+[1]FALCONS!D19+'[1]@BILLS'!D19+'[1]@VIKINGS'!D19+'[1]@EAGLES'!D19+'[1]@BEARS'!D19+[1]GIANTS!D19+[1]JETS!D19+'[1]@PACKERS'!D19+[1]VIKINGS!D19+'[1]@BUCS'!D19+[1]PACKERS!D19</f>
        <v>50</v>
      </c>
      <c r="E19" s="4">
        <f t="shared" si="0"/>
        <v>3.125</v>
      </c>
      <c r="F19" s="4">
        <f>30/9</f>
        <v>3.3333333333333335</v>
      </c>
      <c r="H19" t="s">
        <v>19</v>
      </c>
      <c r="M19" s="1">
        <f>+[1]BEARS!M19+'[1]@RAMS'!M19+[1]BUCS!M19+[1]COLTS!M19+'[1]@DOLPHINS'!M19+[1]FALCONS!M19+'[1]@BILLS'!M19+'[1]@VIKINGS'!M19+'[1]@EAGLES'!M19+'[1]@BEARS'!M19+[1]GIANTS!M19+[1]JETS!M19+'[1]@PACKERS'!M19+[1]VIKINGS!M19+'[1]@BUCS'!M19+[1]PACKERS!M19</f>
        <v>45</v>
      </c>
      <c r="N19" s="4">
        <f t="shared" si="1"/>
        <v>2.8125</v>
      </c>
      <c r="O19" s="4">
        <f>32/9</f>
        <v>3.5555555555555554</v>
      </c>
      <c r="V19">
        <f>+V18/X18</f>
        <v>0.47726149283242708</v>
      </c>
      <c r="W19">
        <f>+W18/X18</f>
        <v>0.52273850716757286</v>
      </c>
    </row>
    <row r="20" spans="1:24" x14ac:dyDescent="0.25">
      <c r="A20" t="s">
        <v>20</v>
      </c>
      <c r="D20" s="1">
        <f>+[1]BEARS!D20+'[1]@RAMS'!D20+[1]BUCS!D20+[1]COLTS!D20+'[1]@DOLPHINS'!D20+[1]FALCONS!D20+'[1]@BILLS'!D20+'[1]@VIKINGS'!D20+'[1]@EAGLES'!D20+'[1]@BEARS'!D20+[1]GIANTS!D20+[1]JETS!D20+'[1]@PACKERS'!D20+[1]VIKINGS!D20+'[1]@BUCS'!D20+[1]PACKERS!D20</f>
        <v>431</v>
      </c>
      <c r="E20" s="4">
        <f t="shared" si="0"/>
        <v>26.9375</v>
      </c>
      <c r="F20" s="4">
        <f>242/9</f>
        <v>26.888888888888889</v>
      </c>
      <c r="H20" t="s">
        <v>20</v>
      </c>
      <c r="M20" s="1">
        <f>+[1]BEARS!M20+'[1]@RAMS'!M20+[1]BUCS!M20+[1]COLTS!M20+'[1]@DOLPHINS'!M20+[1]FALCONS!M20+'[1]@BILLS'!M20+'[1]@VIKINGS'!M20+'[1]@EAGLES'!M20+'[1]@BEARS'!M20+[1]GIANTS!M20+[1]JETS!M20+'[1]@PACKERS'!M20+[1]VIKINGS!M20+'[1]@BUCS'!M20+[1]PACKERS!M20</f>
        <v>310</v>
      </c>
      <c r="N20" s="4">
        <f t="shared" si="1"/>
        <v>19.375</v>
      </c>
      <c r="O20" s="4">
        <f>230/9</f>
        <v>25.555555555555557</v>
      </c>
      <c r="V20">
        <f>+V19*60</f>
        <v>28.635689569945626</v>
      </c>
      <c r="W20">
        <f>+W19*60</f>
        <v>31.36431043005437</v>
      </c>
    </row>
    <row r="21" spans="1:24" x14ac:dyDescent="0.25">
      <c r="A21" t="s">
        <v>21</v>
      </c>
      <c r="D21">
        <f>+D18-D20</f>
        <v>2794</v>
      </c>
      <c r="E21" s="4">
        <f t="shared" si="0"/>
        <v>174.625</v>
      </c>
      <c r="F21" s="4">
        <f>F18-F20</f>
        <v>168</v>
      </c>
      <c r="H21" t="s">
        <v>21</v>
      </c>
      <c r="M21">
        <f>+M18-M20</f>
        <v>3012</v>
      </c>
      <c r="N21" s="4">
        <f t="shared" si="1"/>
        <v>188.25</v>
      </c>
      <c r="O21" s="4">
        <f>O18-O20</f>
        <v>207.55555555555554</v>
      </c>
      <c r="V21">
        <f>+V20-INT(V20)</f>
        <v>0.63568956994562598</v>
      </c>
      <c r="W21">
        <f>+W20-INT(W20)</f>
        <v>0.36431043005437047</v>
      </c>
    </row>
    <row r="22" spans="1:24" x14ac:dyDescent="0.25">
      <c r="A22" t="s">
        <v>22</v>
      </c>
      <c r="D22" s="4">
        <f>+D21/(D15+D19)</f>
        <v>5.0161579892280068</v>
      </c>
      <c r="E22" s="4"/>
      <c r="F22" s="4">
        <f>F21/(F15+F19)</f>
        <v>4.8</v>
      </c>
      <c r="H22" t="s">
        <v>22</v>
      </c>
      <c r="M22" s="4">
        <f>+M21/(M15+M19)</f>
        <v>5.0116472545757071</v>
      </c>
      <c r="N22" s="4"/>
      <c r="O22" s="4">
        <f>O21/(O15+O19)</f>
        <v>5.8374999999999995</v>
      </c>
      <c r="V22">
        <f>+V21*60</f>
        <v>38.141374196737559</v>
      </c>
      <c r="W22">
        <f>+W21*60</f>
        <v>21.858625803262228</v>
      </c>
    </row>
    <row r="23" spans="1:24" x14ac:dyDescent="0.25">
      <c r="A23" t="s">
        <v>23</v>
      </c>
      <c r="D23" s="4">
        <f>+D18/D16</f>
        <v>12.59765625</v>
      </c>
      <c r="E23" s="4"/>
      <c r="F23" s="4">
        <f>F18/F16</f>
        <v>12.897058823529411</v>
      </c>
      <c r="H23" t="s">
        <v>23</v>
      </c>
      <c r="M23" s="4">
        <f>+M18/M16</f>
        <v>10.82084690553746</v>
      </c>
      <c r="N23" s="4"/>
      <c r="O23" s="4">
        <f>O18/O16</f>
        <v>13.535483870967743</v>
      </c>
      <c r="U23">
        <v>0</v>
      </c>
      <c r="V23" s="7">
        <f>ROUND(V22,0)</f>
        <v>38</v>
      </c>
      <c r="W23">
        <f>ROUND(W22,0)</f>
        <v>22</v>
      </c>
    </row>
    <row r="24" spans="1:24" x14ac:dyDescent="0.25">
      <c r="E24" s="4"/>
      <c r="F24" s="4"/>
      <c r="N24" s="4"/>
      <c r="O24" s="4"/>
      <c r="V24">
        <f>INT(V20)</f>
        <v>28</v>
      </c>
      <c r="W24">
        <f>INT(W20)</f>
        <v>31</v>
      </c>
    </row>
    <row r="25" spans="1:24" x14ac:dyDescent="0.25">
      <c r="A25" t="s">
        <v>24</v>
      </c>
      <c r="E25" s="4"/>
      <c r="F25" s="4"/>
      <c r="H25" t="s">
        <v>24</v>
      </c>
      <c r="N25" s="4"/>
      <c r="O25" s="4"/>
      <c r="V25" t="s">
        <v>25</v>
      </c>
      <c r="W25" t="s">
        <v>25</v>
      </c>
    </row>
    <row r="26" spans="1:24" x14ac:dyDescent="0.25">
      <c r="A26" t="s">
        <v>26</v>
      </c>
      <c r="D26">
        <f>+D21+D12</f>
        <v>4468</v>
      </c>
      <c r="E26" s="4">
        <f>+D26/B2</f>
        <v>279.25</v>
      </c>
      <c r="F26" s="4">
        <f>F12+F21</f>
        <v>281.55555555555554</v>
      </c>
      <c r="H26" t="s">
        <v>26</v>
      </c>
      <c r="M26">
        <f>+M21+M12</f>
        <v>4692</v>
      </c>
      <c r="N26" s="4">
        <f>+M26/B2</f>
        <v>293.25</v>
      </c>
      <c r="O26" s="4">
        <f>O12+O21</f>
        <v>302.44444444444446</v>
      </c>
      <c r="V26" s="8" t="str">
        <f>+V24&amp;V25&amp;V23</f>
        <v>28:38</v>
      </c>
      <c r="W26" s="9" t="str">
        <f>+W24&amp;W25&amp;W23</f>
        <v>31:22</v>
      </c>
    </row>
    <row r="27" spans="1:24" x14ac:dyDescent="0.25">
      <c r="A27" t="s">
        <v>27</v>
      </c>
      <c r="D27" s="6">
        <f>+D12/D26*100</f>
        <v>37.466427931960609</v>
      </c>
      <c r="E27" s="4"/>
      <c r="F27" s="4">
        <f>+F12/F26*100</f>
        <v>40.331491712707184</v>
      </c>
      <c r="H27" t="s">
        <v>27</v>
      </c>
      <c r="M27" s="6">
        <f>+M12/M26*100</f>
        <v>35.805626598465473</v>
      </c>
      <c r="N27" s="4"/>
      <c r="O27" s="4">
        <f>+O12/O26*100</f>
        <v>31.373989713445994</v>
      </c>
      <c r="V27" s="9" t="str">
        <f>IF(V23&lt;10,+V24&amp;V25&amp;$U$23&amp;V23,+V24&amp;V25&amp;V23)</f>
        <v>28:38</v>
      </c>
      <c r="W27" s="9" t="str">
        <f>IF(W23&lt;10,+W24&amp;W25&amp;$U$23&amp;W23,+W24&amp;W25&amp;W23)</f>
        <v>31:22</v>
      </c>
    </row>
    <row r="28" spans="1:24" x14ac:dyDescent="0.25">
      <c r="A28" s="3" t="s">
        <v>28</v>
      </c>
      <c r="D28" s="6">
        <f>+D21/D26*100</f>
        <v>62.533572068039391</v>
      </c>
      <c r="E28" s="4"/>
      <c r="F28" s="4">
        <f>+F21/F26*100</f>
        <v>59.668508287292823</v>
      </c>
      <c r="H28" s="3" t="s">
        <v>28</v>
      </c>
      <c r="M28" s="6">
        <f>+M21/M26*100</f>
        <v>64.19437340153452</v>
      </c>
      <c r="N28" s="4"/>
      <c r="O28" s="4">
        <f>O21/O26*100</f>
        <v>68.626010286553992</v>
      </c>
    </row>
    <row r="29" spans="1:24" x14ac:dyDescent="0.25">
      <c r="E29" s="4"/>
      <c r="F29" s="4"/>
      <c r="N29" s="4"/>
      <c r="O29" s="4"/>
    </row>
    <row r="30" spans="1:24" x14ac:dyDescent="0.25">
      <c r="A30" t="s">
        <v>29</v>
      </c>
      <c r="D30">
        <f>D11+D15+D19</f>
        <v>1020</v>
      </c>
      <c r="E30" s="4">
        <f>+D30/$B$2</f>
        <v>63.75</v>
      </c>
      <c r="F30" s="4">
        <f>F11+F15+F19</f>
        <v>66.444444444444443</v>
      </c>
      <c r="H30" t="s">
        <v>29</v>
      </c>
      <c r="M30">
        <f>+M11+M15+M19</f>
        <v>1109</v>
      </c>
      <c r="N30" s="4">
        <f>+M30/$B$2</f>
        <v>69.3125</v>
      </c>
      <c r="O30" s="4">
        <f>O11+O15+O19</f>
        <v>65.666666666666671</v>
      </c>
    </row>
    <row r="31" spans="1:24" x14ac:dyDescent="0.25">
      <c r="A31" t="s">
        <v>30</v>
      </c>
      <c r="D31" s="4">
        <f>+D26/D30</f>
        <v>4.3803921568627455</v>
      </c>
      <c r="E31" s="4"/>
      <c r="F31" s="4">
        <f>+F26/F30</f>
        <v>4.2374581939799327</v>
      </c>
      <c r="G31" s="6"/>
      <c r="H31" s="6" t="s">
        <v>30</v>
      </c>
      <c r="I31" s="6"/>
      <c r="J31" s="6"/>
      <c r="K31" s="6"/>
      <c r="L31" s="6"/>
      <c r="M31" s="4">
        <f>+M26/M30</f>
        <v>4.2308385933273218</v>
      </c>
      <c r="N31" s="4"/>
      <c r="O31" s="4">
        <f>+O26/O30</f>
        <v>4.60575296108291</v>
      </c>
    </row>
    <row r="32" spans="1:24" x14ac:dyDescent="0.25">
      <c r="E32" s="4"/>
      <c r="F32" s="4"/>
      <c r="N32" s="4"/>
      <c r="O32" s="4"/>
    </row>
    <row r="33" spans="1:15" x14ac:dyDescent="0.25">
      <c r="A33" t="s">
        <v>31</v>
      </c>
      <c r="E33" s="4"/>
      <c r="F33" s="4"/>
      <c r="H33" t="s">
        <v>31</v>
      </c>
      <c r="N33" s="4"/>
      <c r="O33" s="4"/>
    </row>
    <row r="34" spans="1:15" x14ac:dyDescent="0.25">
      <c r="A34" t="s">
        <v>32</v>
      </c>
      <c r="D34" s="1">
        <f>+[1]BEARS!D34+'[1]@RAMS'!D34+[1]BUCS!D34+[1]COLTS!D34+'[1]@DOLPHINS'!D34+[1]FALCONS!D34+'[1]@BILLS'!D34+'[1]@VIKINGS'!D34+'[1]@EAGLES'!D34+'[1]@BEARS'!D34+[1]GIANTS!D34+[1]JETS!D34+'[1]@PACKERS'!D34+[1]VIKINGS!D34+'[1]@BUCS'!D34+[1]PACKERS!D34</f>
        <v>31</v>
      </c>
      <c r="E34" s="4">
        <f>+D34/$B$2</f>
        <v>1.9375</v>
      </c>
      <c r="F34" s="4">
        <f>18/9</f>
        <v>2</v>
      </c>
      <c r="H34" t="s">
        <v>32</v>
      </c>
      <c r="M34" s="1">
        <f>+[1]BEARS!M34+'[1]@RAMS'!M34+[1]BUCS!M34+[1]COLTS!M34+'[1]@DOLPHINS'!M34+[1]FALCONS!M34+'[1]@BILLS'!M34+'[1]@VIKINGS'!M34+'[1]@EAGLES'!M34+'[1]@BEARS'!M34+[1]GIANTS!M34+[1]JETS!M34+'[1]@PACKERS'!M34+[1]VIKINGS!M34+'[1]@BUCS'!M34+[1]PACKERS!M34</f>
        <v>35</v>
      </c>
      <c r="N34" s="4">
        <f>+M34/$B$2</f>
        <v>2.1875</v>
      </c>
      <c r="O34" s="4">
        <f>18/9</f>
        <v>2</v>
      </c>
    </row>
    <row r="35" spans="1:15" x14ac:dyDescent="0.25">
      <c r="A35" t="s">
        <v>33</v>
      </c>
      <c r="D35" s="1">
        <f>+[1]BEARS!D35+'[1]@RAMS'!D35+[1]BUCS!D35+[1]COLTS!D35+'[1]@DOLPHINS'!D35+[1]FALCONS!D35+'[1]@BILLS'!D35+'[1]@VIKINGS'!D35+'[1]@EAGLES'!D35+'[1]@BEARS'!D35+[1]GIANTS!D35+[1]JETS!D35+'[1]@PACKERS'!D35+[1]VIKINGS!D35+'[1]@BUCS'!D35+[1]PACKERS!D35</f>
        <v>347</v>
      </c>
      <c r="E35" s="4"/>
      <c r="F35" s="4">
        <f>248/9</f>
        <v>27.555555555555557</v>
      </c>
      <c r="H35" t="s">
        <v>33</v>
      </c>
      <c r="M35" s="1">
        <f>+[1]BEARS!M35+'[1]@RAMS'!M35+[1]BUCS!M35+[1]COLTS!M35+'[1]@DOLPHINS'!M35+[1]FALCONS!M35+'[1]@BILLS'!M35+'[1]@VIKINGS'!M35+'[1]@EAGLES'!M35+'[1]@BEARS'!M35+[1]GIANTS!M35+[1]JETS!M35+'[1]@PACKERS'!M35+[1]VIKINGS!M35+'[1]@BUCS'!M35+[1]PACKERS!M35</f>
        <v>259</v>
      </c>
      <c r="N35" s="4"/>
      <c r="O35" s="4">
        <f>154/9</f>
        <v>17.111111111111111</v>
      </c>
    </row>
    <row r="36" spans="1:15" x14ac:dyDescent="0.25">
      <c r="A36" t="s">
        <v>34</v>
      </c>
      <c r="D36" s="1">
        <f>+[1]BEARS!D36+'[1]@RAMS'!D36+[1]BUCS!D36+[1]COLTS!D36+'[1]@DOLPHINS'!D36+[1]FALCONS!D36+'[1]@BILLS'!D36+'[1]@VIKINGS'!D36+'[1]@EAGLES'!D36+'[1]@BEARS'!D36+[1]GIANTS!D36+[1]JETS!D36+'[1]@PACKERS'!D36+[1]VIKINGS!D36+'[1]@BUCS'!D36+[1]PACKERS!D36</f>
        <v>2</v>
      </c>
      <c r="E36" s="4"/>
      <c r="F36" s="4">
        <f>1/9</f>
        <v>0.1111111111111111</v>
      </c>
      <c r="H36" t="s">
        <v>34</v>
      </c>
      <c r="M36" s="1">
        <f>+[1]BEARS!M36+'[1]@RAMS'!M36+[1]BUCS!M36+[1]COLTS!M36+'[1]@DOLPHINS'!M36+[1]FALCONS!M36+'[1]@BILLS'!M36+'[1]@VIKINGS'!M36+'[1]@EAGLES'!M36+'[1]@BEARS'!M36+[1]GIANTS!M36+[1]JETS!M36+'[1]@PACKERS'!M36+[1]VIKINGS!M36+'[1]@BUCS'!M36+[1]PACKERS!M36</f>
        <v>0</v>
      </c>
      <c r="N36" s="4"/>
      <c r="O36" s="4">
        <f>1/9</f>
        <v>0.1111111111111111</v>
      </c>
    </row>
    <row r="37" spans="1:15" x14ac:dyDescent="0.25">
      <c r="E37" s="4"/>
      <c r="F37" s="4"/>
      <c r="N37" s="4"/>
      <c r="O37" s="4"/>
    </row>
    <row r="38" spans="1:15" x14ac:dyDescent="0.25">
      <c r="A38" t="s">
        <v>35</v>
      </c>
      <c r="D38" s="1">
        <f>+[1]BEARS!D38+'[1]@RAMS'!D38+[1]BUCS!D38+[1]COLTS!D38+'[1]@DOLPHINS'!D38+[1]FALCONS!D38+'[1]@BILLS'!D38+'[1]@VIKINGS'!D38+'[1]@EAGLES'!D38+'[1]@BEARS'!D38+[1]GIANTS!D38+[1]JETS!D38+'[1]@PACKERS'!D38+[1]VIKINGS!D38+'[1]@BUCS'!D38+[1]PACKERS!D38</f>
        <v>113</v>
      </c>
      <c r="E38" s="4">
        <f>+D38/$B$2</f>
        <v>7.0625</v>
      </c>
      <c r="F38" s="4">
        <f>48/9</f>
        <v>5.333333333333333</v>
      </c>
      <c r="H38" t="s">
        <v>35</v>
      </c>
      <c r="M38" s="1">
        <f>+[1]BEARS!M38+'[1]@RAMS'!M38+[1]BUCS!M38+[1]COLTS!M38+'[1]@DOLPHINS'!M38+[1]FALCONS!M38+'[1]@BILLS'!M38+'[1]@VIKINGS'!M38+'[1]@EAGLES'!M38+'[1]@BEARS'!M38+[1]GIANTS!M38+[1]JETS!M38+'[1]@PACKERS'!M38+[1]VIKINGS!M38+'[1]@BUCS'!M38+[1]PACKERS!M38</f>
        <v>108</v>
      </c>
      <c r="N38" s="4">
        <f>+M38/$B$2</f>
        <v>6.75</v>
      </c>
      <c r="O38" s="4">
        <f>46/9</f>
        <v>5.1111111111111107</v>
      </c>
    </row>
    <row r="39" spans="1:15" x14ac:dyDescent="0.25">
      <c r="A39" t="s">
        <v>36</v>
      </c>
      <c r="D39" s="1">
        <f>+[1]BEARS!D39+'[1]@RAMS'!D39+[1]BUCS!D39+[1]COLTS!D39+'[1]@DOLPHINS'!D39+[1]FALCONS!D39+'[1]@BILLS'!D39+'[1]@VIKINGS'!D39+'[1]@EAGLES'!D39+'[1]@BEARS'!D39+[1]GIANTS!D39+[1]JETS!D39+'[1]@PACKERS'!D39+[1]VIKINGS!D39+'[1]@BUCS'!D39+[1]PACKERS!D39</f>
        <v>4725</v>
      </c>
      <c r="E39" s="4">
        <f>+D39/$B$2</f>
        <v>295.3125</v>
      </c>
      <c r="F39" s="4">
        <f>1964/9</f>
        <v>218.22222222222223</v>
      </c>
      <c r="H39" t="s">
        <v>36</v>
      </c>
      <c r="M39" s="1">
        <f>+[1]BEARS!M39+'[1]@RAMS'!M39+[1]BUCS!M39+[1]COLTS!M39+'[1]@DOLPHINS'!M39+[1]FALCONS!M39+'[1]@BILLS'!M39+'[1]@VIKINGS'!M39+'[1]@EAGLES'!M39+'[1]@BEARS'!M39+[1]GIANTS!M39+[1]JETS!M39+'[1]@PACKERS'!M39+[1]VIKINGS!M39+'[1]@BUCS'!M39+[1]PACKERS!M39</f>
        <v>4372</v>
      </c>
      <c r="N39" s="4">
        <f>+M39/$B$2</f>
        <v>273.25</v>
      </c>
      <c r="O39" s="4">
        <f>1830/9</f>
        <v>203.33333333333334</v>
      </c>
    </row>
    <row r="40" spans="1:15" x14ac:dyDescent="0.25">
      <c r="A40" t="s">
        <v>37</v>
      </c>
      <c r="D40" s="4">
        <f>IFERROR(D39/D38,0)</f>
        <v>41.814159292035399</v>
      </c>
      <c r="E40" s="4"/>
      <c r="F40" s="4">
        <f>F39/F38</f>
        <v>40.916666666666671</v>
      </c>
      <c r="G40" s="6"/>
      <c r="H40" s="6" t="s">
        <v>37</v>
      </c>
      <c r="I40" s="6"/>
      <c r="J40" s="6"/>
      <c r="K40" s="6"/>
      <c r="L40" s="6"/>
      <c r="M40" s="4">
        <f>IFERROR(M39/M38,0)</f>
        <v>40.481481481481481</v>
      </c>
      <c r="N40" s="4"/>
      <c r="O40" s="4">
        <f>O39/O38</f>
        <v>39.782608695652179</v>
      </c>
    </row>
    <row r="41" spans="1:15" x14ac:dyDescent="0.25">
      <c r="E41" s="4"/>
      <c r="F41" s="4"/>
      <c r="N41" s="4"/>
      <c r="O41" s="4"/>
    </row>
    <row r="42" spans="1:15" x14ac:dyDescent="0.25">
      <c r="A42" t="s">
        <v>38</v>
      </c>
      <c r="D42" s="1">
        <f>+[1]BEARS!D42+'[1]@RAMS'!D42+[1]BUCS!D42+[1]COLTS!D42+'[1]@DOLPHINS'!D42+[1]FALCONS!D42+'[1]@BILLS'!D42+'[1]@VIKINGS'!D42+'[1]@EAGLES'!D42+'[1]@BEARS'!D42+[1]GIANTS!D42+[1]JETS!D42+'[1]@PACKERS'!D42+[1]VIKINGS!D42+'[1]@BUCS'!D42+[1]PACKERS!D42</f>
        <v>65</v>
      </c>
      <c r="E42" s="4">
        <f>+D42/$B$2</f>
        <v>4.0625</v>
      </c>
      <c r="F42" s="4">
        <f>26/9</f>
        <v>2.8888888888888888</v>
      </c>
      <c r="H42" t="s">
        <v>38</v>
      </c>
      <c r="M42" s="1">
        <f>+[1]BEARS!M42+'[1]@RAMS'!M42+[1]BUCS!M42+[1]COLTS!M42+'[1]@DOLPHINS'!M42+[1]FALCONS!M42+'[1]@BILLS'!M42+'[1]@VIKINGS'!M42+'[1]@EAGLES'!M42+'[1]@BEARS'!M42+[1]GIANTS!M42+[1]JETS!M42+'[1]@PACKERS'!M42+[1]VIKINGS!M42+'[1]@BUCS'!M42+[1]PACKERS!M42</f>
        <v>67</v>
      </c>
      <c r="N42" s="4">
        <f>+M42/$B$2</f>
        <v>4.1875</v>
      </c>
      <c r="O42" s="4">
        <f>26/9</f>
        <v>2.8888888888888888</v>
      </c>
    </row>
    <row r="43" spans="1:15" x14ac:dyDescent="0.25">
      <c r="A43" t="s">
        <v>39</v>
      </c>
      <c r="D43" s="1">
        <f>+[1]BEARS!D43+'[1]@RAMS'!D43+[1]BUCS!D43+[1]COLTS!D43+'[1]@DOLPHINS'!D43+[1]FALCONS!D43+'[1]@BILLS'!D43+'[1]@VIKINGS'!D43+'[1]@EAGLES'!D43+'[1]@BEARS'!D43+[1]GIANTS!D43+[1]JETS!D43+'[1]@PACKERS'!D43+[1]VIKINGS!D43+'[1]@BUCS'!D43+[1]PACKERS!D43</f>
        <v>590</v>
      </c>
      <c r="E43" s="4">
        <f>+D43/$B$2</f>
        <v>36.875</v>
      </c>
      <c r="F43" s="4">
        <f>275/9</f>
        <v>30.555555555555557</v>
      </c>
      <c r="H43" t="s">
        <v>39</v>
      </c>
      <c r="M43" s="1">
        <f>+[1]BEARS!M43+'[1]@RAMS'!M43+[1]BUCS!M43+[1]COLTS!M43+'[1]@DOLPHINS'!M43+[1]FALCONS!M43+'[1]@BILLS'!M43+'[1]@VIKINGS'!M43+'[1]@EAGLES'!M43+'[1]@BEARS'!M43+[1]GIANTS!M43+[1]JETS!M43+'[1]@PACKERS'!M43+[1]VIKINGS!M43+'[1]@BUCS'!M43+[1]PACKERS!M43</f>
        <v>453</v>
      </c>
      <c r="N43" s="4">
        <f>+M43/$B$2</f>
        <v>28.3125</v>
      </c>
      <c r="O43" s="4">
        <f>237/9</f>
        <v>26.333333333333332</v>
      </c>
    </row>
    <row r="44" spans="1:15" x14ac:dyDescent="0.25">
      <c r="A44" t="s">
        <v>40</v>
      </c>
      <c r="D44" s="4">
        <f>IFERROR(D43/D42,0)</f>
        <v>9.0769230769230766</v>
      </c>
      <c r="E44" s="4"/>
      <c r="F44" s="4">
        <f>F43/F42</f>
        <v>10.576923076923078</v>
      </c>
      <c r="H44" t="s">
        <v>40</v>
      </c>
      <c r="M44" s="4">
        <f>IFERROR(M43/M42,0)</f>
        <v>6.7611940298507465</v>
      </c>
      <c r="N44" s="4"/>
      <c r="O44" s="4">
        <f>O43/O42</f>
        <v>9.115384615384615</v>
      </c>
    </row>
    <row r="45" spans="1:15" x14ac:dyDescent="0.25">
      <c r="A45" t="s">
        <v>41</v>
      </c>
      <c r="D45" s="1">
        <f>+[1]BEARS!D45+'[1]@RAMS'!D45+[1]BUCS!D45+[1]COLTS!D45+'[1]@DOLPHINS'!D45+[1]FALCONS!D45+'[1]@BILLS'!D45+'[1]@VIKINGS'!D45+'[1]@EAGLES'!D45+'[1]@BEARS'!D45+[1]GIANTS!D45+[1]JETS!D45+'[1]@PACKERS'!D45+[1]VIKINGS!D45+'[1]@BUCS'!D45+[1]PACKERS!D45</f>
        <v>0</v>
      </c>
      <c r="E45" s="4"/>
      <c r="F45" s="4">
        <f>0/9</f>
        <v>0</v>
      </c>
      <c r="H45" t="s">
        <v>41</v>
      </c>
      <c r="M45" s="1">
        <f>+[1]BEARS!M45+'[1]@RAMS'!M45+[1]BUCS!M45+[1]COLTS!M45+'[1]@DOLPHINS'!M45+[1]FALCONS!M45+'[1]@BILLS'!M45+'[1]@VIKINGS'!M45+'[1]@EAGLES'!M45+'[1]@BEARS'!M45+[1]GIANTS!M45+[1]JETS!M45+'[1]@PACKERS'!M45+[1]VIKINGS!M45+'[1]@BUCS'!M45+[1]PACKERS!M45</f>
        <v>0</v>
      </c>
      <c r="N45" s="4"/>
      <c r="O45" s="4">
        <f>0/9</f>
        <v>0</v>
      </c>
    </row>
    <row r="46" spans="1:15" x14ac:dyDescent="0.25">
      <c r="E46" s="4"/>
      <c r="F46" s="4"/>
      <c r="N46" s="4"/>
      <c r="O46" s="4"/>
    </row>
    <row r="47" spans="1:15" x14ac:dyDescent="0.25">
      <c r="A47" t="s">
        <v>42</v>
      </c>
      <c r="D47" s="1">
        <f>+[1]BEARS!D47+'[1]@RAMS'!D47+[1]BUCS!D47+[1]COLTS!D47+'[1]@DOLPHINS'!D47+[1]FALCONS!D47+'[1]@BILLS'!D47+'[1]@VIKINGS'!D47+'[1]@EAGLES'!D47+'[1]@BEARS'!D47+[1]GIANTS!D47+[1]JETS!D47+'[1]@PACKERS'!D47+[1]VIKINGS!D47+'[1]@BUCS'!D47+[1]PACKERS!D47</f>
        <v>64</v>
      </c>
      <c r="E47" s="4">
        <f>+D47/$B$2</f>
        <v>4</v>
      </c>
      <c r="F47" s="4">
        <f>36/9</f>
        <v>4</v>
      </c>
      <c r="H47" t="s">
        <v>42</v>
      </c>
      <c r="M47" s="1">
        <f>+[1]BEARS!M47+'[1]@RAMS'!M47+[1]BUCS!M47+[1]COLTS!M47+'[1]@DOLPHINS'!M47+[1]FALCONS!M47+'[1]@BILLS'!M47+'[1]@VIKINGS'!M47+'[1]@EAGLES'!M47+'[1]@BEARS'!M47+[1]GIANTS!M47+[1]JETS!M47+'[1]@PACKERS'!M47+[1]VIKINGS!M47+'[1]@BUCS'!M47+[1]PACKERS!M47</f>
        <v>61</v>
      </c>
      <c r="N47" s="4">
        <f>+M47/$B$2</f>
        <v>3.8125</v>
      </c>
      <c r="O47" s="4">
        <f>38/9</f>
        <v>4.2222222222222223</v>
      </c>
    </row>
    <row r="48" spans="1:15" x14ac:dyDescent="0.25">
      <c r="A48" t="s">
        <v>39</v>
      </c>
      <c r="D48" s="1">
        <f>+[1]BEARS!D48+'[1]@RAMS'!D48+[1]BUCS!D48+[1]COLTS!D48+'[1]@DOLPHINS'!D48+[1]FALCONS!D48+'[1]@BILLS'!D48+'[1]@VIKINGS'!D48+'[1]@EAGLES'!D48+'[1]@BEARS'!D48+[1]GIANTS!D48+[1]JETS!D48+'[1]@PACKERS'!D48+[1]VIKINGS!D48+'[1]@BUCS'!D48+[1]PACKERS!D48</f>
        <v>1284</v>
      </c>
      <c r="E48" s="4">
        <f>+D48/$B$2</f>
        <v>80.25</v>
      </c>
      <c r="F48" s="4">
        <f>750/9</f>
        <v>83.333333333333329</v>
      </c>
      <c r="H48" t="s">
        <v>39</v>
      </c>
      <c r="M48" s="1">
        <f>+[1]BEARS!M48+'[1]@RAMS'!M48+[1]BUCS!M48+[1]COLTS!M48+'[1]@DOLPHINS'!M48+[1]FALCONS!M48+'[1]@BILLS'!M48+'[1]@VIKINGS'!M48+'[1]@EAGLES'!M48+'[1]@BEARS'!M48+[1]GIANTS!M48+[1]JETS!M48+'[1]@PACKERS'!M48+[1]VIKINGS!M48+'[1]@BUCS'!M48+[1]PACKERS!M48</f>
        <v>1126</v>
      </c>
      <c r="N48" s="4">
        <f>+M48/$B$2</f>
        <v>70.375</v>
      </c>
      <c r="O48" s="4">
        <f>755/9</f>
        <v>83.888888888888886</v>
      </c>
    </row>
    <row r="49" spans="1:15" x14ac:dyDescent="0.25">
      <c r="A49" t="s">
        <v>40</v>
      </c>
      <c r="D49" s="4">
        <f>IFERROR(D48/D47,0)</f>
        <v>20.0625</v>
      </c>
      <c r="E49" s="4"/>
      <c r="F49" s="4">
        <f>F48/F47</f>
        <v>20.833333333333332</v>
      </c>
      <c r="H49" t="s">
        <v>40</v>
      </c>
      <c r="M49" s="4">
        <f>IFERROR(M48/M47,0)</f>
        <v>18.459016393442624</v>
      </c>
      <c r="N49" s="4"/>
      <c r="O49" s="4">
        <f>O48/O47</f>
        <v>19.868421052631579</v>
      </c>
    </row>
    <row r="50" spans="1:15" x14ac:dyDescent="0.25">
      <c r="A50" t="s">
        <v>41</v>
      </c>
      <c r="D50" s="1">
        <f>+[1]BEARS!D50+'[1]@RAMS'!D50+[1]BUCS!D50+[1]COLTS!D50+'[1]@DOLPHINS'!D50+[1]FALCONS!D50+'[1]@BILLS'!D50+'[1]@VIKINGS'!D50+'[1]@EAGLES'!D50+'[1]@BEARS'!D50+[1]GIANTS!D50+[1]JETS!D50+'[1]@PACKERS'!D50+[1]VIKINGS!D50+'[1]@BUCS'!D50+[1]PACKERS!D50</f>
        <v>2</v>
      </c>
      <c r="E50" s="4"/>
      <c r="F50" s="4">
        <f>1/9</f>
        <v>0.1111111111111111</v>
      </c>
      <c r="H50" t="s">
        <v>41</v>
      </c>
      <c r="M50" s="1">
        <f>+[1]BEARS!M50+'[1]@RAMS'!M50+[1]BUCS!M50+[1]COLTS!M50+'[1]@DOLPHINS'!M50+[1]FALCONS!M50+'[1]@BILLS'!M50+'[1]@VIKINGS'!M50+'[1]@EAGLES'!M50+'[1]@BEARS'!M50+[1]GIANTS!M50+[1]JETS!M50+'[1]@PACKERS'!M50+[1]VIKINGS!M50+'[1]@BUCS'!M50+[1]PACKERS!M50</f>
        <v>0</v>
      </c>
      <c r="N50" s="4"/>
      <c r="O50" s="4">
        <f>0/9</f>
        <v>0</v>
      </c>
    </row>
    <row r="51" spans="1:15" x14ac:dyDescent="0.25">
      <c r="E51" s="4"/>
      <c r="F51" s="4"/>
      <c r="N51" s="4"/>
      <c r="O51" s="4"/>
    </row>
    <row r="52" spans="1:15" x14ac:dyDescent="0.25">
      <c r="A52" t="s">
        <v>43</v>
      </c>
      <c r="D52" s="1">
        <f>+[1]BEARS!D52+'[1]@RAMS'!D52+[1]BUCS!D52+[1]COLTS!D52+'[1]@DOLPHINS'!D52+[1]FALCONS!D52+'[1]@BILLS'!D52+'[1]@VIKINGS'!D52+'[1]@EAGLES'!D52+'[1]@BEARS'!D52+[1]GIANTS!D52+[1]JETS!D52+'[1]@PACKERS'!D52+[1]VIKINGS!D52+'[1]@BUCS'!D52+[1]PACKERS!D52</f>
        <v>95</v>
      </c>
      <c r="E52" s="4">
        <f>+D52/$B$2</f>
        <v>5.9375</v>
      </c>
      <c r="F52" s="4">
        <f>58/9</f>
        <v>6.4444444444444446</v>
      </c>
      <c r="H52" t="s">
        <v>43</v>
      </c>
      <c r="M52" s="1">
        <f>+[1]BEARS!M52+'[1]@RAMS'!M52+[1]BUCS!M52+[1]COLTS!M52+'[1]@DOLPHINS'!M52+[1]FALCONS!M52+'[1]@BILLS'!M52+'[1]@VIKINGS'!M52+'[1]@EAGLES'!M52+'[1]@BEARS'!M52+[1]GIANTS!M52+[1]JETS!M52+'[1]@PACKERS'!M52+[1]VIKINGS!M52+'[1]@BUCS'!M52+[1]PACKERS!M52</f>
        <v>111</v>
      </c>
      <c r="N52" s="4">
        <f>+M52/$B$2</f>
        <v>6.9375</v>
      </c>
      <c r="O52" s="4">
        <f>74/9</f>
        <v>8.2222222222222214</v>
      </c>
    </row>
    <row r="53" spans="1:15" x14ac:dyDescent="0.25">
      <c r="A53" t="s">
        <v>44</v>
      </c>
      <c r="D53" s="1">
        <f>+[1]BEARS!D53+'[1]@RAMS'!D53+[1]BUCS!D53+[1]COLTS!D53+'[1]@DOLPHINS'!D53+[1]FALCONS!D53+'[1]@BILLS'!D53+'[1]@VIKINGS'!D53+'[1]@EAGLES'!D53+'[1]@BEARS'!D53+[1]GIANTS!D53+[1]JETS!D53+'[1]@PACKERS'!D53+[1]VIKINGS!D53+'[1]@BUCS'!D53+[1]PACKERS!D53</f>
        <v>768</v>
      </c>
      <c r="E53" s="4">
        <f>+D53/$B$2</f>
        <v>48</v>
      </c>
      <c r="F53" s="4">
        <f>548/9</f>
        <v>60.888888888888886</v>
      </c>
      <c r="H53" t="s">
        <v>44</v>
      </c>
      <c r="M53" s="1">
        <f>+[1]BEARS!M53+'[1]@RAMS'!M53+[1]BUCS!M53+[1]COLTS!M53+'[1]@DOLPHINS'!M53+[1]FALCONS!M53+'[1]@BILLS'!M53+'[1]@VIKINGS'!M53+'[1]@EAGLES'!M53+'[1]@BEARS'!M53+[1]GIANTS!M53+[1]JETS!M53+'[1]@PACKERS'!M53+[1]VIKINGS!M53+'[1]@BUCS'!M53+[1]PACKERS!M53</f>
        <v>887</v>
      </c>
      <c r="N53" s="4">
        <f>+M53/$B$2</f>
        <v>55.4375</v>
      </c>
      <c r="O53" s="4">
        <f>605/9</f>
        <v>67.222222222222229</v>
      </c>
    </row>
    <row r="54" spans="1:15" x14ac:dyDescent="0.25">
      <c r="E54" s="4"/>
      <c r="F54" s="4"/>
      <c r="N54" s="4"/>
      <c r="O54" s="4"/>
    </row>
    <row r="55" spans="1:15" x14ac:dyDescent="0.25">
      <c r="A55" t="s">
        <v>45</v>
      </c>
      <c r="D55" s="1">
        <f>+[1]BEARS!D55+'[1]@RAMS'!D55+[1]BUCS!D55+[1]COLTS!D55+'[1]@DOLPHINS'!D55+[1]FALCONS!D55+'[1]@BILLS'!D55+'[1]@VIKINGS'!D55+'[1]@EAGLES'!D55+'[1]@BEARS'!D55+[1]GIANTS!D55+[1]JETS!D55+'[1]@PACKERS'!D55+[1]VIKINGS!D55+'[1]@BUCS'!D55+[1]PACKERS!D55</f>
        <v>39</v>
      </c>
      <c r="E55" s="4">
        <f>+D55/$B$2</f>
        <v>2.4375</v>
      </c>
      <c r="F55" s="4">
        <f>23/9</f>
        <v>2.5555555555555554</v>
      </c>
      <c r="H55" t="s">
        <v>45</v>
      </c>
      <c r="M55" s="1">
        <f>+[1]BEARS!M55+'[1]@RAMS'!M55+[1]BUCS!M55+[1]COLTS!M55+'[1]@DOLPHINS'!M55+[1]FALCONS!M55+'[1]@BILLS'!M55+'[1]@VIKINGS'!M55+'[1]@EAGLES'!M55+'[1]@BEARS'!M55+[1]GIANTS!M55+[1]JETS!M55+'[1]@PACKERS'!M55+[1]VIKINGS!M55+'[1]@BUCS'!M55+[1]PACKERS!M55</f>
        <v>30</v>
      </c>
      <c r="N55" s="4">
        <f>+M55/$B$2</f>
        <v>1.875</v>
      </c>
      <c r="O55" s="4">
        <f>21/9</f>
        <v>2.3333333333333335</v>
      </c>
    </row>
    <row r="56" spans="1:15" x14ac:dyDescent="0.25">
      <c r="A56" t="s">
        <v>46</v>
      </c>
      <c r="D56" s="1">
        <f>+[1]BEARS!D56+'[1]@RAMS'!D56+[1]BUCS!D56+[1]COLTS!D56+'[1]@DOLPHINS'!D56+[1]FALCONS!D56+'[1]@BILLS'!D56+'[1]@VIKINGS'!D56+'[1]@EAGLES'!D56+'[1]@BEARS'!D56+[1]GIANTS!D56+[1]JETS!D56+'[1]@PACKERS'!D56+[1]VIKINGS!D56+'[1]@BUCS'!D56+[1]PACKERS!D56</f>
        <v>9</v>
      </c>
      <c r="E56" s="4">
        <f>+D56/$B$2</f>
        <v>0.5625</v>
      </c>
      <c r="F56" s="4">
        <f>8/9</f>
        <v>0.88888888888888884</v>
      </c>
      <c r="H56" t="s">
        <v>46</v>
      </c>
      <c r="M56" s="1">
        <f>+[1]BEARS!M56+'[1]@RAMS'!M56+[1]BUCS!M56+[1]COLTS!M56+'[1]@DOLPHINS'!M56+[1]FALCONS!M56+'[1]@BILLS'!M56+'[1]@VIKINGS'!M56+'[1]@EAGLES'!M56+'[1]@BEARS'!M56+[1]GIANTS!M56+[1]JETS!M56+'[1]@PACKERS'!M56+[1]VIKINGS!M56+'[1]@BUCS'!M56+[1]PACKERS!M56</f>
        <v>11</v>
      </c>
      <c r="N56" s="4">
        <f>+M56/$B$2</f>
        <v>0.6875</v>
      </c>
      <c r="O56" s="4">
        <f>8/9</f>
        <v>0.88888888888888884</v>
      </c>
    </row>
    <row r="57" spans="1:15" x14ac:dyDescent="0.25">
      <c r="E57" s="4"/>
      <c r="F57" s="4"/>
      <c r="N57" s="4"/>
      <c r="O57" s="4"/>
    </row>
    <row r="58" spans="1:15" x14ac:dyDescent="0.25">
      <c r="A58" t="s">
        <v>47</v>
      </c>
      <c r="D58" s="1">
        <f>+[1]BEARS!D58+'[1]@RAMS'!D58+[1]BUCS!D58+[1]COLTS!D58+'[1]@DOLPHINS'!D58+[1]FALCONS!D58+'[1]@BILLS'!D58+'[1]@VIKINGS'!D58+'[1]@EAGLES'!D58+'[1]@BEARS'!D58+[1]GIANTS!D58+[1]JETS!D58+'[1]@PACKERS'!D58+[1]VIKINGS!D58+'[1]@BUCS'!D58+[1]PACKERS!D58</f>
        <v>326</v>
      </c>
      <c r="E58" s="4">
        <f t="shared" ref="E58:E66" si="2">+D58/$B$2</f>
        <v>20.375</v>
      </c>
      <c r="F58" s="4">
        <f>181/9</f>
        <v>20.111111111111111</v>
      </c>
      <c r="H58" t="s">
        <v>47</v>
      </c>
      <c r="M58" s="1">
        <f>+[1]BEARS!M58+'[1]@RAMS'!M58+[1]BUCS!M58+[1]COLTS!M58+'[1]@DOLPHINS'!M58+[1]FALCONS!M58+'[1]@BILLS'!M58+'[1]@VIKINGS'!M58+'[1]@EAGLES'!M58+'[1]@BEARS'!M58+[1]GIANTS!M58+[1]JETS!M58+'[1]@PACKERS'!M58+[1]VIKINGS!M58+'[1]@BUCS'!M58+[1]PACKERS!M58</f>
        <v>266</v>
      </c>
      <c r="N58" s="4">
        <f t="shared" ref="N58:N63" si="3">+M58/$B$2</f>
        <v>16.625</v>
      </c>
      <c r="O58" s="4">
        <f>176/9</f>
        <v>19.555555555555557</v>
      </c>
    </row>
    <row r="59" spans="1:15" x14ac:dyDescent="0.25">
      <c r="A59" t="s">
        <v>48</v>
      </c>
      <c r="D59" s="1">
        <f>+[1]BEARS!D59+'[1]@RAMS'!D59+[1]BUCS!D59+[1]COLTS!D59+'[1]@DOLPHINS'!D59+[1]FALCONS!D59+'[1]@BILLS'!D59+'[1]@VIKINGS'!D59+'[1]@EAGLES'!D59+'[1]@BEARS'!D59+[1]GIANTS!D59+[1]JETS!D59+'[1]@PACKERS'!D59+[1]VIKINGS!D59+'[1]@BUCS'!D59+[1]PACKERS!D59</f>
        <v>36</v>
      </c>
      <c r="E59" s="4">
        <f t="shared" si="2"/>
        <v>2.25</v>
      </c>
      <c r="F59" s="4">
        <f>19/9</f>
        <v>2.1111111111111112</v>
      </c>
      <c r="H59" t="s">
        <v>48</v>
      </c>
      <c r="M59" s="1">
        <f>+[1]BEARS!M59+'[1]@RAMS'!M59+[1]BUCS!M59+[1]COLTS!M59+'[1]@DOLPHINS'!M59+[1]FALCONS!M59+'[1]@BILLS'!M59+'[1]@VIKINGS'!M59+'[1]@EAGLES'!M59+'[1]@BEARS'!M59+[1]GIANTS!M59+[1]JETS!M59+'[1]@PACKERS'!M59+[1]VIKINGS!M59+'[1]@BUCS'!M59+[1]PACKERS!M59</f>
        <v>26</v>
      </c>
      <c r="N59" s="4">
        <f t="shared" si="3"/>
        <v>1.625</v>
      </c>
      <c r="O59" s="4">
        <f>20/9</f>
        <v>2.2222222222222223</v>
      </c>
    </row>
    <row r="60" spans="1:15" x14ac:dyDescent="0.25">
      <c r="A60" t="s">
        <v>49</v>
      </c>
      <c r="D60" s="1">
        <f>+[1]BEARS!D60+'[1]@RAMS'!D60+[1]BUCS!D60+[1]COLTS!D60+'[1]@DOLPHINS'!D60+[1]FALCONS!D60+'[1]@BILLS'!D60+'[1]@VIKINGS'!D60+'[1]@EAGLES'!D60+'[1]@BEARS'!D60+[1]GIANTS!D60+[1]JETS!D60+'[1]@PACKERS'!D60+[1]VIKINGS!D60+'[1]@BUCS'!D60+[1]PACKERS!D60</f>
        <v>14</v>
      </c>
      <c r="E60" s="4">
        <f t="shared" si="2"/>
        <v>0.875</v>
      </c>
      <c r="F60" s="4">
        <f>5/9</f>
        <v>0.55555555555555558</v>
      </c>
      <c r="H60" t="s">
        <v>49</v>
      </c>
      <c r="M60" s="1">
        <f>+[1]BEARS!M60+'[1]@RAMS'!M60+[1]BUCS!M60+[1]COLTS!M60+'[1]@DOLPHINS'!M60+[1]FALCONS!M60+'[1]@BILLS'!M60+'[1]@VIKINGS'!M60+'[1]@EAGLES'!M60+'[1]@BEARS'!M60+[1]GIANTS!M60+[1]JETS!M60+'[1]@PACKERS'!M60+[1]VIKINGS!M60+'[1]@PACKERS'!M60+[1]VIKINGS!M60</f>
        <v>8</v>
      </c>
      <c r="N60" s="4">
        <f t="shared" si="3"/>
        <v>0.5</v>
      </c>
      <c r="O60" s="4">
        <f>6/9</f>
        <v>0.66666666666666663</v>
      </c>
    </row>
    <row r="61" spans="1:15" x14ac:dyDescent="0.25">
      <c r="A61" t="s">
        <v>50</v>
      </c>
      <c r="D61" s="1">
        <f>+[1]BEARS!D61+'[1]@RAMS'!D61+[1]BUCS!D61+[1]COLTS!D61+'[1]@DOLPHINS'!D61+[1]FALCONS!D61+'[1]@BILLS'!D61+'[1]@VIKINGS'!D61+'[1]@EAGLES'!D61+'[1]@BEARS'!D61+[1]GIANTS!D61+[1]JETS!D61+'[1]@PACKERS'!D61+[1]VIKINGS!D61+'[1]@BUCS'!D61+[1]PACKERS!D61</f>
        <v>20</v>
      </c>
      <c r="E61" s="4">
        <f t="shared" si="2"/>
        <v>1.25</v>
      </c>
      <c r="F61" s="4">
        <f>12/9</f>
        <v>1.3333333333333333</v>
      </c>
      <c r="H61" t="s">
        <v>50</v>
      </c>
      <c r="M61" s="1">
        <f>+[1]BEARS!M61+'[1]@RAMS'!M61+[1]BUCS!M61+[1]COLTS!M61+'[1]@DOLPHINS'!M61+[1]FALCONS!M61+'[1]@BILLS'!M61+'[1]@VIKINGS'!M61+'[1]@EAGLES'!M61+'[1]@BEARS'!M61+[1]GIANTS!M61+[1]JETS!M61+'[1]@PACKERS'!M61+[1]VIKINGS!M61+'[1]@BUCS'!M61+[1]PACKERS!M61</f>
        <v>16</v>
      </c>
      <c r="N61" s="4">
        <f t="shared" si="3"/>
        <v>1</v>
      </c>
      <c r="O61" s="4">
        <f>11/9</f>
        <v>1.2222222222222223</v>
      </c>
    </row>
    <row r="62" spans="1:15" x14ac:dyDescent="0.25">
      <c r="A62" t="s">
        <v>51</v>
      </c>
      <c r="D62" s="1">
        <f>+[1]BEARS!D62+'[1]@RAMS'!D62+[1]BUCS!D62+[1]COLTS!D62+'[1]@DOLPHINS'!D62+[1]FALCONS!D62+'[1]@BILLS'!D62+'[1]@VIKINGS'!D62+'[1]@EAGLES'!D62+'[1]@BEARS'!D62+[1]GIANTS!D62+[1]JETS!D62+'[1]@PACKERS'!D62+[1]VIKINGS!D62+'[1]@BUCS'!D62+[1]PACKERS!D62</f>
        <v>2</v>
      </c>
      <c r="E62" s="4">
        <f t="shared" si="2"/>
        <v>0.125</v>
      </c>
      <c r="F62" s="4">
        <f>2/9</f>
        <v>0.22222222222222221</v>
      </c>
      <c r="H62" t="s">
        <v>51</v>
      </c>
      <c r="M62" s="1">
        <f>+[1]BEARS!M62+'[1]@RAMS'!M62+[1]BUCS!M62+[1]COLTS!M62+'[1]@DOLPHINS'!M62+[1]FALCONS!M62+'[1]@BILLS'!M62+'[1]@VIKINGS'!M62+'[1]@EAGLES'!M62+'[1]@BEARS'!M62+[1]GIANTS!M62+[1]JETS!M62+'[1]@PACKERS'!M62+[1]VIKINGS!M62+'[1]@BUCS'!M62+[1]PACKERS!M62</f>
        <v>2</v>
      </c>
      <c r="N62" s="4">
        <f t="shared" si="3"/>
        <v>0.125</v>
      </c>
      <c r="O62" s="4">
        <f>3/9</f>
        <v>0.33333333333333331</v>
      </c>
    </row>
    <row r="63" spans="1:15" x14ac:dyDescent="0.25">
      <c r="A63" t="s">
        <v>52</v>
      </c>
      <c r="D63" s="1">
        <f>+[1]BEARS!D63+'[1]@RAMS'!D63+[1]BUCS!D63+[1]COLTS!D63+'[1]@DOLPHINS'!D63+[1]FALCONS!D63+'[1]@BILLS'!D63+'[1]@VIKINGS'!D63+'[1]@EAGLES'!D63+'[1]@BEARS'!D63+[1]GIANTS!D63+[1]JETS!D63+'[1]@PACKERS'!D63+[1]VIKINGS!D63+'[1]@BUCS'!D63+[1]PACKERS!D63</f>
        <v>36</v>
      </c>
      <c r="E63" s="4">
        <f t="shared" si="2"/>
        <v>2.25</v>
      </c>
      <c r="F63" s="4">
        <f>19/9</f>
        <v>2.1111111111111112</v>
      </c>
      <c r="H63" t="s">
        <v>52</v>
      </c>
      <c r="M63" s="1">
        <f>+[1]BEARS!M63+'[1]@RAMS'!M63+[1]BUCS!M63+[1]COLTS!M63+'[1]@DOLPHINS'!M63+[1]FALCONS!M63+'[1]@BILLS'!M63+'[1]@VIKINGS'!M63+'[1]@EAGLES'!M63+'[1]@BEARS'!M63+[1]GIANTS!M63+[1]JETS!M63+'[1]@PACKERS'!M63+[1]VIKINGS!M63+'[1]@BUCS'!M63+[1]PACKERS!M63</f>
        <v>26</v>
      </c>
      <c r="N63" s="4">
        <f t="shared" si="3"/>
        <v>1.625</v>
      </c>
      <c r="O63" s="4">
        <f>20/9</f>
        <v>2.2222222222222223</v>
      </c>
    </row>
    <row r="64" spans="1:15" x14ac:dyDescent="0.25">
      <c r="A64" t="s">
        <v>53</v>
      </c>
      <c r="D64" s="1">
        <f>+[1]BEARS!D64+'[1]@RAMS'!D64+[1]BUCS!D64+[1]COLTS!D64+'[1]@DOLPHINS'!D64+[1]FALCONS!D64+'[1]@BILLS'!D64+'[1]@VIKINGS'!D64+'[1]@EAGLES'!D64+'[1]@BEARS'!D64+[1]GIANTS!D64+[1]JETS!D64+'[1]@PACKERS'!D64+[1]VIKINGS!D64+'[1]@BUCS'!D64+[1]PACKERS!D64</f>
        <v>1</v>
      </c>
      <c r="E64" s="4">
        <f t="shared" si="2"/>
        <v>6.25E-2</v>
      </c>
      <c r="F64" s="4">
        <f>0/9</f>
        <v>0</v>
      </c>
      <c r="H64" t="s">
        <v>53</v>
      </c>
      <c r="M64" s="1">
        <f>+[1]BEARS!M64+'[1]@RAMS'!M64+[1]BUCS!M64+[1]COLTS!M64+'[1]@DOLPHINS'!M64+[1]FALCONS!M64+'[1]@BILLS'!M64+'[1]@VIKINGS'!M64+'[1]@EAGLES'!M64+'[1]@BEARS'!M64+[1]GIANTS!M64+[1]JETS!M64+'[1]@PACKERS'!M64+[1]VIKINGS!M64+'[1]@BUCS'!M64+[1]PACKERS!M64</f>
        <v>0</v>
      </c>
      <c r="N64" s="4">
        <f>+M64/$B$2</f>
        <v>0</v>
      </c>
      <c r="O64" s="4">
        <f>0/9</f>
        <v>0</v>
      </c>
    </row>
    <row r="65" spans="1:25" x14ac:dyDescent="0.25">
      <c r="A65" t="s">
        <v>54</v>
      </c>
      <c r="D65" s="1">
        <f>+[1]BEARS!D65+'[1]@RAMS'!D65+[1]BUCS!D65+[1]COLTS!D65+'[1]@DOLPHINS'!D65+[1]FALCONS!D65+'[1]@BILLS'!D65+'[1]@VIKINGS'!D65+'[1]@EAGLES'!D65+'[1]@BEARS'!D65+[1]GIANTS!D65+[1]JETS!D65+'[1]@PACKERS'!D65+[1]VIKINGS!D65+'[1]@BUCS'!D65+[1]PACKERS!D65</f>
        <v>24</v>
      </c>
      <c r="E65" s="4">
        <f t="shared" si="2"/>
        <v>1.5</v>
      </c>
      <c r="F65" s="4">
        <f>16/9</f>
        <v>1.7777777777777777</v>
      </c>
      <c r="H65" t="s">
        <v>54</v>
      </c>
      <c r="M65" s="1">
        <f>+[1]BEARS!M65+'[1]@RAMS'!M65+[1]BUCS!M65+[1]COLTS!M65+'[1]@DOLPHINS'!M65+[1]FALCONS!M65+'[1]@BILLS'!M65+'[1]@VIKINGS'!M65+'[1]@EAGLES'!M65+'[1]@BEARS'!M65+[1]GIANTS!M65+[1]JETS!M65+'[1]@PACKERS'!M65+[1]VIKINGS!M65+'[1]@BUCS'!M65+[1]PACKERS!M65</f>
        <v>28</v>
      </c>
      <c r="N65" s="4">
        <f>+M65/$B$2</f>
        <v>1.75</v>
      </c>
      <c r="O65" s="4">
        <f>12/9</f>
        <v>1.3333333333333333</v>
      </c>
    </row>
    <row r="66" spans="1:25" x14ac:dyDescent="0.25">
      <c r="A66" t="s">
        <v>55</v>
      </c>
      <c r="D66" s="1">
        <f>+[1]BEARS!D66+'[1]@RAMS'!D66+[1]BUCS!D66+[1]COLTS!D66+'[1]@DOLPHINS'!D66+[1]FALCONS!D66+'[1]@BILLS'!D66+'[1]@VIKINGS'!D66+'[1]@EAGLES'!D66+'[1]@BEARS'!D66+[1]GIANTS!D66+[1]JETS!D66+'[1]@PACKERS'!D66+[1]VIKINGS!D66+'[1]@BUCS'!D66+[1]PACKERS!D66</f>
        <v>28</v>
      </c>
      <c r="E66" s="4">
        <f t="shared" si="2"/>
        <v>1.75</v>
      </c>
      <c r="F66" s="4">
        <f>17/9</f>
        <v>1.8888888888888888</v>
      </c>
      <c r="H66" t="s">
        <v>55</v>
      </c>
      <c r="M66" s="1">
        <f>+[1]BEARS!M66+'[1]@RAMS'!M66+[1]BUCS!M66+[1]COLTS!M66+'[1]@DOLPHINS'!M66+[1]FALCONS!M66+'[1]@BILLS'!M66+'[1]@VIKINGS'!M66+'[1]@EAGLES'!M66+'[1]@BEARS'!M66+[1]GIANTS!M66+[1]JETS!M66+'[1]@PACKERS'!M66+[1]VIKINGS!M66+'[1]@BUCS'!M66+[1]PACKERS!M66</f>
        <v>37</v>
      </c>
      <c r="N66" s="4">
        <f>+M66/$B$2</f>
        <v>2.3125</v>
      </c>
      <c r="O66" s="4">
        <f>21/9</f>
        <v>2.3333333333333335</v>
      </c>
    </row>
    <row r="67" spans="1:25" x14ac:dyDescent="0.25">
      <c r="A67" t="s">
        <v>56</v>
      </c>
      <c r="D67" s="4">
        <f>IFERROR(D65/D66*100,0)</f>
        <v>85.714285714285708</v>
      </c>
      <c r="E67" s="4">
        <f>E65/E66*100</f>
        <v>85.714285714285708</v>
      </c>
      <c r="F67" s="4">
        <f>F65/F66*100</f>
        <v>94.117647058823522</v>
      </c>
      <c r="G67" s="6"/>
      <c r="H67" s="6" t="s">
        <v>56</v>
      </c>
      <c r="I67" s="6"/>
      <c r="J67" s="6"/>
      <c r="K67" s="6"/>
      <c r="L67" s="6"/>
      <c r="M67" s="4">
        <f>IFERROR(M65/M66*100,0)</f>
        <v>75.675675675675677</v>
      </c>
      <c r="N67" s="4">
        <f>N65/N66*100</f>
        <v>75.675675675675677</v>
      </c>
      <c r="O67" s="4">
        <f>O65/O66*100</f>
        <v>57.142857142857139</v>
      </c>
    </row>
    <row r="68" spans="1:25" x14ac:dyDescent="0.25">
      <c r="A68" t="s">
        <v>57</v>
      </c>
      <c r="D68" s="10" t="str">
        <f>IF(V23&lt;10,V27,V26)</f>
        <v>28:38</v>
      </c>
      <c r="E68" s="4"/>
      <c r="F68" s="6">
        <v>30.12</v>
      </c>
      <c r="H68" t="s">
        <v>57</v>
      </c>
      <c r="M68" s="10" t="str">
        <f>IF(W23&lt;10,W27,W26)</f>
        <v>31:22</v>
      </c>
      <c r="N68" s="4"/>
      <c r="O68" s="6"/>
    </row>
    <row r="69" spans="1:25" x14ac:dyDescent="0.25">
      <c r="A69" t="s">
        <v>58</v>
      </c>
      <c r="D69" s="11">
        <f>D139</f>
        <v>0</v>
      </c>
      <c r="E69" s="4">
        <f>D69</f>
        <v>0</v>
      </c>
      <c r="F69" s="4">
        <v>33.299999999999997</v>
      </c>
      <c r="H69" t="s">
        <v>58</v>
      </c>
      <c r="M69" s="11">
        <f>M139</f>
        <v>30.078125</v>
      </c>
      <c r="N69" s="4">
        <f>M69</f>
        <v>30.078125</v>
      </c>
      <c r="O69" s="4">
        <v>38.799999999999997</v>
      </c>
    </row>
    <row r="71" spans="1:25" x14ac:dyDescent="0.25">
      <c r="A71" t="s">
        <v>59</v>
      </c>
      <c r="P71" s="2"/>
      <c r="S71" s="1"/>
      <c r="T71" s="1"/>
      <c r="U71" s="1"/>
      <c r="V71" s="1"/>
      <c r="W71" s="2"/>
      <c r="X71" s="1"/>
    </row>
    <row r="72" spans="1:25" x14ac:dyDescent="0.25">
      <c r="A72" s="1" t="s">
        <v>60</v>
      </c>
      <c r="B72" s="1"/>
      <c r="C72" s="2" t="s">
        <v>61</v>
      </c>
      <c r="D72" s="2" t="s">
        <v>62</v>
      </c>
      <c r="E72" s="2" t="s">
        <v>63</v>
      </c>
      <c r="F72" s="2" t="s">
        <v>64</v>
      </c>
      <c r="G72" s="2" t="s">
        <v>65</v>
      </c>
      <c r="H72" s="1"/>
      <c r="N72" s="2"/>
      <c r="O72" s="2"/>
      <c r="P72" s="2"/>
      <c r="S72" s="2"/>
      <c r="T72" s="2"/>
      <c r="U72" s="2"/>
      <c r="V72" s="2"/>
      <c r="W72" s="2"/>
      <c r="X72" s="2"/>
      <c r="Y72" s="2"/>
    </row>
    <row r="73" spans="1:25" x14ac:dyDescent="0.25">
      <c r="A73" s="12" t="s">
        <v>66</v>
      </c>
      <c r="C73">
        <f>+[1]BEARS!C75+'[1]@RAMS'!C75+[1]BUCS!C75+[1]COLTS!C75+'[1]@DOLPHINS'!C75+[1]FALCONS!C75+'[1]@BILLS'!C75+'[1]@VIKINGS'!C75+'[1]@EAGLES'!C75+'[1]@BEARS'!C75+[1]GIANTS!C75+[1]JETS!C75+'[1]@PACKERS'!C75+[1]VIKINGS!C75+'[1]@BUCS'!C75+[1]PACKERS!C75</f>
        <v>312</v>
      </c>
      <c r="D73">
        <f>+[1]BEARS!D75+'[1]@RAMS'!D75+[1]BUCS!D75+[1]COLTS!D75+'[1]@DOLPHINS'!D75+[1]FALCONS!D75+'[1]@BILLS'!D75+'[1]@VIKINGS'!D75+'[1]@EAGLES'!D75+'[1]@BEARS'!D75+[1]GIANTS!D75+[1]JETS!D75+'[1]@PACKERS'!D75+[1]VIKINGS!D75+'[1]@BUCS'!D75+[1]PACKERS!D75</f>
        <v>1236</v>
      </c>
      <c r="E73" s="13">
        <f>+D73/C73</f>
        <v>3.9615384615384617</v>
      </c>
      <c r="F73">
        <f>MAX([1]BEARS!F75,'[1]@RAMS'!F75,[1]BUCS!F75,[1]COLTS!F75,'[1]@DOLPHINS'!F75,[1]FALCONS!F75,'[1]@BILLS'!F75,'[1]@EAGLES'!F75,'[1]@BEARS'!F75,[1]GIANTS!F75,[1]JETS!F75,'[1]@PACKERS'!F75,[1]VIKINGS!F75,[1]VIKINGS!F75,'[1]@BUCS'!F75,[1]PACKERS!F75,+'[1]@VIKINGS'!F75)</f>
        <v>29</v>
      </c>
      <c r="G73">
        <f>+[1]BEARS!G75+'[1]@RAMS'!G75+[1]BUCS!G75+[1]COLTS!G75+'[1]@DOLPHINS'!G75+[1]FALCONS!G75+'[1]@BILLS'!G75+'[1]@VIKINGS'!G75+'[1]@EAGLES'!G75+'[1]@BEARS'!G75+[1]GIANTS!G75+[1]JETS!G75+'[1]@PACKERS'!G75+[1]VIKINGS!G75+'[1]@BUCS'!G75+[1]PACKERS!G75</f>
        <v>9</v>
      </c>
      <c r="N73" s="14"/>
      <c r="O73" s="14"/>
      <c r="P73" s="14"/>
      <c r="S73" s="2"/>
      <c r="T73" s="2"/>
      <c r="U73" s="2"/>
      <c r="V73" s="2"/>
    </row>
    <row r="74" spans="1:25" x14ac:dyDescent="0.25">
      <c r="A74" s="12" t="s">
        <v>67</v>
      </c>
      <c r="C74">
        <f>+[1]BEARS!C76+'[1]@RAMS'!C76+[1]BUCS!C76+[1]COLTS!C76+'[1]@DOLPHINS'!C76+[1]FALCONS!C76+'[1]@BILLS'!C76+'[1]@VIKINGS'!C76+'[1]@EAGLES'!C76+'[1]@BEARS'!C76+[1]GIANTS!C76+[1]JETS!C76+'[1]@PACKERS'!C76+[1]VIKINGS!C76+'[1]@BUCS'!C76+[1]PACKERS!C76</f>
        <v>79</v>
      </c>
      <c r="D74">
        <f>+[1]BEARS!D76+'[1]@RAMS'!D76+[1]BUCS!D76+[1]COLTS!D76+'[1]@DOLPHINS'!D76+[1]FALCONS!D76+'[1]@BILLS'!D76+'[1]@VIKINGS'!D76+'[1]@EAGLES'!D76+'[1]@BEARS'!D76+[1]GIANTS!D76+[1]JETS!D76+'[1]@PACKERS'!D76+[1]VIKINGS!D76+'[1]@BUCS'!D76+[1]PACKERS!D76</f>
        <v>206</v>
      </c>
      <c r="E74" s="13">
        <f>+D74/C74</f>
        <v>2.6075949367088609</v>
      </c>
      <c r="F74">
        <f>MAX([1]BEARS!F76,'[1]@RAMS'!F76,[1]BUCS!F76,[1]COLTS!F76,'[1]@DOLPHINS'!F76,[1]FALCONS!F76,'[1]@BILLS'!F76,'[1]@EAGLES'!F76,'[1]@BEARS'!F76,[1]GIANTS!F76,[1]JETS!F76,'[1]@PACKERS'!F76,[1]VIKINGS!F76,[1]VIKINGS!F76,'[1]@BUCS'!F76,[1]PACKERS!F76,+'[1]@VIKINGS'!F76)</f>
        <v>18</v>
      </c>
      <c r="G74">
        <f>+[1]BEARS!G76+'[1]@RAMS'!G76+[1]BUCS!G76+[1]COLTS!G76+'[1]@DOLPHINS'!G76+[1]FALCONS!G76+'[1]@BILLS'!G76+'[1]@VIKINGS'!G76+'[1]@EAGLES'!G76+'[1]@BEARS'!G76+[1]GIANTS!G76+[1]JETS!G76+'[1]@PACKERS'!G76+[1]VIKINGS!G76+'[1]@BUCS'!G76+[1]PACKERS!G76</f>
        <v>1</v>
      </c>
      <c r="S74" s="15"/>
    </row>
    <row r="75" spans="1:25" x14ac:dyDescent="0.25">
      <c r="A75" s="12" t="s">
        <v>69</v>
      </c>
      <c r="C75">
        <f>+[1]BEARS!C78+'[1]@RAMS'!C78+[1]BUCS!C78+[1]COLTS!C78+'[1]@DOLPHINS'!C78+[1]FALCONS!C78+'[1]@BILLS'!C78+'[1]@VIKINGS'!C78+'[1]@EAGLES'!C78+'[1]@BEARS'!C78+[1]GIANTS!C78+[1]JETS!C78+'[1]@PACKERS'!C78+[1]VIKINGS!C78+'[1]@BUCS'!C78+[1]PACKERS!C78</f>
        <v>35</v>
      </c>
      <c r="D75">
        <f>+[1]BEARS!D78+'[1]@RAMS'!D78+[1]BUCS!D78+[1]COLTS!D78+'[1]@DOLPHINS'!D78+[1]FALCONS!D78+'[1]@BILLS'!D78+'[1]@VIKINGS'!D78+'[1]@EAGLES'!D78+'[1]@BEARS'!D78+[1]GIANTS!D78+[1]JETS!D78+'[1]@PACKERS'!D78+[1]VIKINGS!D78+'[1]@BUCS'!D78+[1]PACKERS!D78</f>
        <v>135</v>
      </c>
      <c r="E75" s="13">
        <f>+D75/C75</f>
        <v>3.8571428571428572</v>
      </c>
      <c r="F75">
        <f>MAX([1]BEARS!F78,'[1]@RAMS'!F78,[1]BUCS!F78,[1]COLTS!F78,'[1]@DOLPHINS'!F78,[1]FALCONS!F78,'[1]@BILLS'!F78,'[1]@EAGLES'!F78,'[1]@BEARS'!F78,[1]GIANTS!F78,[1]JETS!F78,'[1]@PACKERS'!F78,[1]VIKINGS!F78,[1]VIKINGS!F78,'[1]@BUCS'!F78,[1]PACKERS!F78,+'[1]@VIKINGS'!F78)</f>
        <v>22</v>
      </c>
      <c r="G75">
        <f>+[1]BEARS!G78+'[1]@RAMS'!G78+[1]BUCS!G78+[1]COLTS!G78+'[1]@DOLPHINS'!G78+[1]FALCONS!G78+'[1]@BILLS'!G78+'[1]@VIKINGS'!G78+'[1]@EAGLES'!G78+'[1]@BEARS'!G78+[1]GIANTS!G78+[1]JETS!G78+'[1]@PACKERS'!G78+[1]VIKINGS!G78+'[1]@BUCS'!G78+[1]PACKERS!G78</f>
        <v>3</v>
      </c>
      <c r="S75" s="15"/>
    </row>
    <row r="76" spans="1:25" x14ac:dyDescent="0.25">
      <c r="A76" s="12" t="s">
        <v>70</v>
      </c>
      <c r="C76">
        <f>+[1]BEARS!C79+'[1]@RAMS'!C79+[1]BUCS!C79+[1]COLTS!C79+'[1]@DOLPHINS'!C79+[1]FALCONS!C79+'[1]@BILLS'!C79+'[1]@VIKINGS'!C79+'[1]@EAGLES'!C79+'[1]@BEARS'!C79+[1]GIANTS!C79+[1]JETS!C79+'[1]@PACKERS'!C79+[1]VIKINGS!C79+'[1]@BUCS'!C79+[1]PACKERS!C79</f>
        <v>19</v>
      </c>
      <c r="D76">
        <f>+[1]BEARS!D79+'[1]@RAMS'!D79+[1]BUCS!D79+[1]COLTS!D79+'[1]@DOLPHINS'!D79+[1]FALCONS!D79+'[1]@BILLS'!D79+'[1]@VIKINGS'!D79+'[1]@EAGLES'!D79+'[1]@BEARS'!D79+[1]GIANTS!D79+[1]JETS!D79+'[1]@PACKERS'!D79+[1]VIKINGS!D79+'[1]@BUCS'!D79+[1]PACKERS!D79</f>
        <v>62</v>
      </c>
      <c r="E76" s="13">
        <f>+D76/C76</f>
        <v>3.263157894736842</v>
      </c>
      <c r="F76">
        <f>MAX([1]BEARS!F79,'[1]@RAMS'!F79,[1]BUCS!F79,[1]COLTS!F79,'[1]@DOLPHINS'!F79,[1]FALCONS!F79,'[1]@BILLS'!F79,'[1]@EAGLES'!F79,'[1]@BEARS'!F79,[1]GIANTS!F79,[1]JETS!F79,'[1]@PACKERS'!F79,[1]VIKINGS!F79,[1]VIKINGS!F79,'[1]@BUCS'!F79,[1]PACKERS!F79,+'[1]@VIKINGS'!F79)</f>
        <v>9</v>
      </c>
      <c r="G76">
        <f>+[1]BEARS!G79+'[1]@RAMS'!G79+[1]BUCS!G79+[1]COLTS!G79+'[1]@DOLPHINS'!G79+[1]FALCONS!G79+'[1]@BILLS'!G79+'[1]@VIKINGS'!G79+'[1]@EAGLES'!G79+'[1]@BEARS'!G79+[1]GIANTS!G79+[1]JETS!G79+'[1]@PACKERS'!G79+[1]VIKINGS!G79+'[1]@BUCS'!G79+[1]PACKERS!G79</f>
        <v>1</v>
      </c>
      <c r="S76" s="15"/>
    </row>
    <row r="77" spans="1:25" x14ac:dyDescent="0.25">
      <c r="A77" s="12" t="s">
        <v>68</v>
      </c>
      <c r="C77">
        <f>+[1]BEARS!C77+'[1]@RAMS'!C77+[1]BUCS!C77+[1]COLTS!C77+'[1]@DOLPHINS'!C77+[1]FALCONS!C77+'[1]@BILLS'!C77+'[1]@VIKINGS'!C77+'[1]@EAGLES'!C77+'[1]@BEARS'!C77+[1]GIANTS!C77+[1]JETS!C77+'[1]@PACKERS'!C77+[1]VIKINGS!C77+'[1]@BUCS'!C77+[1]PACKERS!C77</f>
        <v>9</v>
      </c>
      <c r="D77">
        <f>+[1]BEARS!D77+'[1]@RAMS'!D77+[1]BUCS!D77+[1]COLTS!D77+'[1]@DOLPHINS'!D77+[1]FALCONS!D77+'[1]@BILLS'!D77+'[1]@VIKINGS'!D77+'[1]@EAGLES'!D77+'[1]@BEARS'!D77+[1]GIANTS!D77+[1]JETS!D77+'[1]@PACKERS'!D77+[1]VIKINGS!D77+'[1]@BUCS'!D77+[1]PACKERS!D77</f>
        <v>20</v>
      </c>
      <c r="E77" s="13">
        <f>+D77/C77</f>
        <v>2.2222222222222223</v>
      </c>
      <c r="F77">
        <f>MAX([1]BEARS!F77,'[1]@RAMS'!F77,[1]BUCS!F77,[1]COLTS!F77,'[1]@DOLPHINS'!F77,[1]FALCONS!F77,'[1]@BILLS'!F77,'[1]@EAGLES'!F77,'[1]@BEARS'!F77,[1]GIANTS!F77,[1]JETS!F77,'[1]@PACKERS'!F77,[1]VIKINGS!F77,[1]VIKINGS!F77,'[1]@BUCS'!F77,[1]PACKERS!F77,+'[1]@VIKINGS'!F77)</f>
        <v>5</v>
      </c>
      <c r="G77">
        <f>+[1]BEARS!G77+'[1]@RAMS'!G77+[1]BUCS!G77+[1]COLTS!G77+'[1]@DOLPHINS'!G77+[1]FALCONS!G77+'[1]@BILLS'!G77+'[1]@VIKINGS'!G77+'[1]@EAGLES'!G77+'[1]@BEARS'!G77+[1]GIANTS!G77+[1]JETS!G77+'[1]@PACKERS'!G77+[1]VIKINGS!G77+'[1]@BUCS'!G77+[1]PACKERS!G77</f>
        <v>0</v>
      </c>
      <c r="S77" s="15"/>
    </row>
    <row r="78" spans="1:25" x14ac:dyDescent="0.25">
      <c r="A78" s="12" t="s">
        <v>71</v>
      </c>
      <c r="C78">
        <f>+[1]BEARS!C80+'[1]@RAMS'!C80+[1]BUCS!C80+[1]COLTS!C80+'[1]@DOLPHINS'!C80+[1]FALCONS!C80+'[1]@BILLS'!C80+'[1]@VIKINGS'!C80+'[1]@EAGLES'!C80+'[1]@BEARS'!C80+[1]GIANTS!C80+[1]JETS!C80+'[1]@PACKERS'!C80+[1]VIKINGS!C80+'[1]@BUCS'!C80+[1]PACKERS!C80</f>
        <v>9</v>
      </c>
      <c r="D78">
        <f>+[1]BEARS!D80+'[1]@RAMS'!D80+[1]BUCS!D80+[1]COLTS!D80+'[1]@DOLPHINS'!D80+[1]FALCONS!D80+'[1]@BILLS'!D80+'[1]@VIKINGS'!D80+'[1]@EAGLES'!D80+'[1]@BEARS'!D80+[1]GIANTS!D80+[1]JETS!D80+'[1]@PACKERS'!D80+[1]VIKINGS!D80+'[1]@BUCS'!D80+[1]PACKERS!D80</f>
        <v>15</v>
      </c>
      <c r="E78" s="13">
        <f>+D78/C78</f>
        <v>1.6666666666666667</v>
      </c>
      <c r="F78">
        <f>MAX([1]BEARS!F80,'[1]@RAMS'!F80,[1]BUCS!F80,[1]COLTS!F80,'[1]@DOLPHINS'!F80,[1]FALCONS!F80,'[1]@BILLS'!F80,'[1]@EAGLES'!F80,'[1]@BEARS'!F80,[1]GIANTS!F80,[1]JETS!F80,'[1]@PACKERS'!F80,[1]VIKINGS!F80,[1]VIKINGS!F80,'[1]@BUCS'!F80,[1]PACKERS!F80,+'[1]@VIKINGS'!F80)</f>
        <v>7</v>
      </c>
      <c r="G78">
        <f>+[1]BEARS!G80+'[1]@RAMS'!G80+[1]BUCS!G80+[1]COLTS!G80+'[1]@DOLPHINS'!G80+[1]FALCONS!G80+'[1]@BILLS'!G80+'[1]@VIKINGS'!G80+'[1]@EAGLES'!G80+'[1]@BEARS'!G80+[1]GIANTS!G80+[1]JETS!G80+'[1]@PACKERS'!G80+[1]VIKINGS!G80+'[1]@BUCS'!G80+[1]PACKERS!G80</f>
        <v>0</v>
      </c>
      <c r="S78" s="15"/>
    </row>
    <row r="80" spans="1:25" x14ac:dyDescent="0.25">
      <c r="A80" s="1" t="s">
        <v>75</v>
      </c>
      <c r="C80" s="2" t="s">
        <v>76</v>
      </c>
      <c r="D80" s="2" t="s">
        <v>62</v>
      </c>
      <c r="E80" s="16" t="s">
        <v>63</v>
      </c>
      <c r="F80" s="2" t="s">
        <v>64</v>
      </c>
      <c r="G80" s="2" t="s">
        <v>65</v>
      </c>
      <c r="S80" s="2"/>
      <c r="T80" s="2"/>
      <c r="U80" s="16"/>
      <c r="V80" s="2"/>
      <c r="X80" s="2"/>
      <c r="Y80" s="2"/>
    </row>
    <row r="81" spans="1:30" x14ac:dyDescent="0.25">
      <c r="A81" s="12" t="s">
        <v>66</v>
      </c>
      <c r="C81">
        <f>+[1]BEARS!C94+'[1]@RAMS'!C94+[1]BUCS!C94+[1]COLTS!C94+'[1]@DOLPHINS'!C94+[1]FALCONS!C94+'[1]@BILLS'!C94+'[1]@VIKINGS'!C94+'[1]@EAGLES'!C94+'[1]@BEARS'!C94+[1]GIANTS!C94+[1]JETS!C94+'[1]@PACKERS'!C94+[1]VIKINGS!C94+'[1]@BUCS'!C94+[1]PACKERS!C94</f>
        <v>75</v>
      </c>
      <c r="D81">
        <f>+[1]BEARS!D94+'[1]@RAMS'!D94+[1]BUCS!D94+[1]COLTS!D94+'[1]@DOLPHINS'!D94+[1]FALCONS!D94+'[1]@BILLS'!D94+'[1]@VIKINGS'!D94+'[1]@EAGLES'!D94+'[1]@BEARS'!D94+[1]GIANTS!D94+[1]JETS!D94+'[1]@PACKERS'!D94+[1]VIKINGS!D94+'[1]@BUCS'!D94+[1]PACKERS!D94</f>
        <v>737</v>
      </c>
      <c r="E81" s="13">
        <f>+D81/C81</f>
        <v>9.8266666666666662</v>
      </c>
      <c r="F81">
        <f>MAX([1]BEARS!F94,'[1]@RAMS'!F94,[1]BUCS!F94,[1]COLTS!F94,'[1]@DOLPHINS'!F94,[1]FALCONS!F94,'[1]@BILLS'!F94,'[1]@EAGLES'!F94,'[1]@BEARS'!F94,[1]GIANTS!F94,[1]JETS!F94,'[1]@PACKERS'!F94,[1]VIKINGS!F94,'[1]@BUCS'!F94,[1]PACKERS!F94,+'[1]@VIKINGS'!F94)</f>
        <v>40</v>
      </c>
      <c r="G81">
        <f>+[1]BEARS!G94+'[1]@RAMS'!G94+[1]BUCS!G94+[1]COLTS!G94+'[1]@DOLPHINS'!G94+[1]FALCONS!G94+'[1]@BILLS'!G94+'[1]@VIKINGS'!G94+'[1]@EAGLES'!G94+'[1]@BEARS'!G94+[1]GIANTS!G94+[1]JETS!G94+'[1]@PACKERS'!G94+[1]VIKINGS!G94+'[1]@BUCS'!G94+[1]PACKERS!G94</f>
        <v>8</v>
      </c>
      <c r="N81" s="2"/>
      <c r="O81" s="2"/>
      <c r="P81" s="2"/>
    </row>
    <row r="82" spans="1:30" x14ac:dyDescent="0.25">
      <c r="A82" s="12" t="s">
        <v>77</v>
      </c>
      <c r="C82">
        <f>+[1]BEARS!C95+'[1]@RAMS'!C95+[1]BUCS!C95+[1]COLTS!C95+'[1]@DOLPHINS'!C95+[1]FALCONS!C95+'[1]@BILLS'!C95+'[1]@VIKINGS'!C95+'[1]@EAGLES'!C95+'[1]@BEARS'!C95+[1]GIANTS!C95+[1]JETS!C95+'[1]@PACKERS'!C95+[1]VIKINGS!C95+'[1]@BUCS'!C95+[1]PACKERS!C95</f>
        <v>47</v>
      </c>
      <c r="D82">
        <f>+[1]BEARS!D95+'[1]@RAMS'!D95+[1]BUCS!D95+[1]COLTS!D95+'[1]@DOLPHINS'!D95+[1]FALCONS!D95+'[1]@BILLS'!D95+'[1]@VIKINGS'!D95+'[1]@EAGLES'!D95+'[1]@BEARS'!D95+[1]GIANTS!D95+[1]JETS!D95+'[1]@PACKERS'!D95+[1]VIKINGS!D95+'[1]@BUCS'!D95+[1]PACKERS!D95</f>
        <v>499</v>
      </c>
      <c r="E82" s="13">
        <f>+D82/C82</f>
        <v>10.617021276595745</v>
      </c>
      <c r="F82">
        <f>MAX([1]BEARS!F95,'[1]@RAMS'!F95,[1]BUCS!F95,[1]COLTS!F95,'[1]@DOLPHINS'!F95,[1]FALCONS!F95,'[1]@BILLS'!F95,'[1]@EAGLES'!F95,'[1]@BEARS'!F95,[1]GIANTS!F95,[1]JETS!F95,'[1]@PACKERS'!F95,[1]VIKINGS!F95,'[1]@BUCS'!F95,[1]PACKERS!F95,+'[1]@VIKINGS'!F95)</f>
        <v>38</v>
      </c>
      <c r="G82">
        <f>+[1]BEARS!G95+'[1]@RAMS'!G95+[1]BUCS!G95+[1]COLTS!G95+'[1]@DOLPHINS'!G95+[1]FALCONS!G95+'[1]@BILLS'!G95+'[1]@VIKINGS'!G95+'[1]@EAGLES'!G95+'[1]@BEARS'!G95+[1]GIANTS!G95+[1]JETS!G95+'[1]@PACKERS'!G95+[1]VIKINGS!G95+'[1]@BUCS'!G95+[1]PACKERS!G95</f>
        <v>3</v>
      </c>
      <c r="N82" s="14"/>
      <c r="O82" s="14"/>
      <c r="P82" s="14"/>
    </row>
    <row r="83" spans="1:30" x14ac:dyDescent="0.25">
      <c r="A83" s="12" t="s">
        <v>72</v>
      </c>
      <c r="C83">
        <f>+[1]BEARS!C96+'[1]@RAMS'!C96+[1]BUCS!C96+[1]COLTS!C96+'[1]@DOLPHINS'!C96+[1]FALCONS!C96+'[1]@BILLS'!C96+'[1]@VIKINGS'!C96+'[1]@EAGLES'!C96+'[1]@BEARS'!C96+[1]GIANTS!C96+[1]JETS!C96+'[1]@PACKERS'!C96+[1]VIKINGS!C96+'[1]@BUCS'!C96+[1]PACKERS!C96</f>
        <v>30</v>
      </c>
      <c r="D83">
        <f>+[1]BEARS!D96+'[1]@RAMS'!D96+[1]BUCS!D96+[1]COLTS!D96+'[1]@DOLPHINS'!D96+[1]FALCONS!D96+'[1]@BILLS'!D96+'[1]@VIKINGS'!D96+'[1]@EAGLES'!D96+'[1]@BEARS'!D96+[1]GIANTS!D96+[1]JETS!D96+'[1]@PACKERS'!D96+[1]VIKINGS!D96+'[1]@BUCS'!D96+[1]PACKERS!D96</f>
        <v>573</v>
      </c>
      <c r="E83" s="13">
        <f>+D83/C83</f>
        <v>19.100000000000001</v>
      </c>
      <c r="F83">
        <f>MAX([1]BEARS!F96,'[1]@RAMS'!F96,[1]BUCS!F96,[1]COLTS!F96,'[1]@DOLPHINS'!F96,[1]FALCONS!F96,'[1]@BILLS'!F96,'[1]@EAGLES'!F96,'[1]@BEARS'!F96,[1]GIANTS!F96,[1]JETS!F96,'[1]@PACKERS'!F96,[1]VIKINGS!F96,'[1]@BUCS'!F96,[1]PACKERS!F96,+'[1]@VIKINGS'!F96)</f>
        <v>82</v>
      </c>
      <c r="G83">
        <f>+[1]BEARS!G96+'[1]@RAMS'!G96+[1]BUCS!G96+[1]COLTS!G96+'[1]@DOLPHINS'!G96+[1]FALCONS!G96+'[1]@BILLS'!G96+'[1]@VIKINGS'!G96+'[1]@EAGLES'!G96+'[1]@BEARS'!G96+[1]GIANTS!G96+[1]JETS!G96+'[1]@PACKERS'!G96+[1]VIKINGS!G96+'[1]@BUCS'!G96+[1]PACKERS!G96</f>
        <v>4</v>
      </c>
    </row>
    <row r="84" spans="1:30" x14ac:dyDescent="0.25">
      <c r="A84" s="12" t="s">
        <v>73</v>
      </c>
      <c r="C84">
        <f>+[1]BEARS!C98+'[1]@RAMS'!C98+[1]BUCS!C98+[1]COLTS!C98+'[1]@DOLPHINS'!C98+[1]FALCONS!C98+'[1]@BILLS'!C98+'[1]@VIKINGS'!C98+'[1]@EAGLES'!C98+'[1]@BEARS'!C98+[1]GIANTS!C98+[1]JETS!C98+'[1]@PACKERS'!C98+[1]VIKINGS!C98+'[1]@BUCS'!C98+[1]PACKERS!C98</f>
        <v>29</v>
      </c>
      <c r="D84">
        <f>+[1]BEARS!D98+'[1]@RAMS'!D98+[1]BUCS!D98+[1]COLTS!D98+'[1]@DOLPHINS'!D98+[1]FALCONS!D98+'[1]@BILLS'!D98+'[1]@VIKINGS'!D98+'[1]@EAGLES'!D98+'[1]@BEARS'!D98+[1]GIANTS!D98+[1]JETS!D98+'[1]@PACKERS'!D98+[1]VIKINGS!D98+'[1]@BUCS'!D98+[1]PACKERS!D98</f>
        <v>461</v>
      </c>
      <c r="E84" s="13">
        <f>+D84/C84</f>
        <v>15.896551724137931</v>
      </c>
      <c r="F84">
        <f>MAX([1]BEARS!F98,'[1]@RAMS'!F98,[1]BUCS!F98,[1]COLTS!F98,'[1]@DOLPHINS'!F98,[1]FALCONS!F98,'[1]@BILLS'!F98,'[1]@EAGLES'!F98,'[1]@BEARS'!F98,[1]GIANTS!F98,[1]JETS!F98,'[1]@PACKERS'!F98,[1]VIKINGS!F98,'[1]@BUCS'!F98,[1]PACKERS!F98,+'[1]@VIKINGS'!F98)</f>
        <v>29</v>
      </c>
      <c r="G84">
        <f>+[1]BEARS!G98+'[1]@RAMS'!G98+[1]BUCS!G98+[1]COLTS!G98+'[1]@DOLPHINS'!G98+[1]FALCONS!G98+'[1]@BILLS'!G98+'[1]@VIKINGS'!G98+'[1]@EAGLES'!G98+'[1]@BEARS'!G98+[1]GIANTS!G98+[1]JETS!G98+'[1]@PACKERS'!G98+[1]VIKINGS!G98+'[1]@BUCS'!G98+[1]PACKERS!G98</f>
        <v>1</v>
      </c>
    </row>
    <row r="85" spans="1:30" x14ac:dyDescent="0.25">
      <c r="A85" s="12" t="s">
        <v>67</v>
      </c>
      <c r="C85">
        <f>+[1]BEARS!C97+'[1]@RAMS'!C97+[1]BUCS!C97+[1]COLTS!C97+'[1]@DOLPHINS'!C97+[1]FALCONS!C97+'[1]@BILLS'!C97+'[1]@VIKINGS'!C97+'[1]@EAGLES'!C97+'[1]@BEARS'!C97+[1]GIANTS!C97+[1]JETS!C97+'[1]@PACKERS'!C97+[1]VIKINGS!C97+'[1]@BUCS'!C97+[1]PACKERS!C97</f>
        <v>25</v>
      </c>
      <c r="D85">
        <f>+[1]BEARS!D97+'[1]@RAMS'!D97+[1]BUCS!D97+[1]COLTS!D97+'[1]@DOLPHINS'!D97+[1]FALCONS!D97+'[1]@BILLS'!D97+'[1]@VIKINGS'!D97+'[1]@EAGLES'!D97+'[1]@BEARS'!D97+[1]GIANTS!D97+[1]JETS!D97+'[1]@PACKERS'!D97+[1]VIKINGS!D97+'[1]@BUCS'!D97+[1]PACKERS!D97</f>
        <v>205</v>
      </c>
      <c r="E85" s="13">
        <f>+D85/C85</f>
        <v>8.1999999999999993</v>
      </c>
      <c r="F85">
        <f>MAX([1]BEARS!F97,'[1]@RAMS'!F97,[1]BUCS!F97,[1]COLTS!F97,'[1]@DOLPHINS'!F97,[1]FALCONS!F97,'[1]@BILLS'!F97,'[1]@EAGLES'!F97,'[1]@BEARS'!F97,[1]GIANTS!F97,[1]JETS!F97,'[1]@PACKERS'!F97,[1]VIKINGS!F97,'[1]@BUCS'!F97,[1]PACKERS!F97,+'[1]@VIKINGS'!F97)</f>
        <v>20</v>
      </c>
      <c r="G85">
        <f>+[1]BEARS!G97+'[1]@RAMS'!G97+[1]BUCS!G97+[1]COLTS!G97+'[1]@DOLPHINS'!G97+[1]FALCONS!G97+'[1]@BILLS'!G97+'[1]@VIKINGS'!G97+'[1]@EAGLES'!G97+'[1]@BEARS'!G97+[1]GIANTS!G97+[1]JETS!G97+'[1]@PACKERS'!G97+[1]VIKINGS!G97+'[1]@BUCS'!G97+[1]PACKERS!G97</f>
        <v>0</v>
      </c>
    </row>
    <row r="86" spans="1:30" x14ac:dyDescent="0.25">
      <c r="A86" s="12" t="s">
        <v>78</v>
      </c>
      <c r="C86">
        <f>+[1]BEARS!C100+'[1]@RAMS'!C100+[1]BUCS!C100+[1]COLTS!C100+'[1]@DOLPHINS'!C100+[1]FALCONS!C100+'[1]@BILLS'!C100+'[1]@VIKINGS'!C100+'[1]@EAGLES'!C100+'[1]@BEARS'!C100+[1]GIANTS!C100+[1]JETS!C100+'[1]@PACKERS'!C100+[1]VIKINGS!C100+'[1]@BUCS'!C100+[1]PACKERS!C100</f>
        <v>14</v>
      </c>
      <c r="D86">
        <f>+[1]BEARS!D100+'[1]@RAMS'!D100+[1]BUCS!D100+[1]COLTS!D100+'[1]@DOLPHINS'!D100+[1]FALCONS!D100+'[1]@BILLS'!D100+'[1]@VIKINGS'!D100+'[1]@EAGLES'!D100+'[1]@BEARS'!D100+[1]GIANTS!D100+[1]JETS!D100+'[1]@PACKERS'!D100+[1]VIKINGS!D100+'[1]@BUCS'!D100+[1]PACKERS!D100</f>
        <v>153</v>
      </c>
      <c r="E86" s="13">
        <f>+D86/C86</f>
        <v>10.928571428571429</v>
      </c>
      <c r="F86">
        <f>MAX([1]BEARS!F100,'[1]@RAMS'!F100,[1]BUCS!F100,[1]COLTS!F100,'[1]@DOLPHINS'!F100,[1]FALCONS!F100,'[1]@BILLS'!F100,'[1]@EAGLES'!F100,'[1]@BEARS'!F100,[1]GIANTS!F100,[1]JETS!F100,'[1]@PACKERS'!F100,[1]VIKINGS!F100,'[1]@BUCS'!F100,[1]PACKERS!F100,+'[1]@VIKINGS'!F100)</f>
        <v>23</v>
      </c>
      <c r="G86">
        <f>+[1]BEARS!G100+'[1]@RAMS'!G100+[1]BUCS!G100+[1]COLTS!G100+'[1]@DOLPHINS'!G100+[1]FALCONS!G100+'[1]@BILLS'!G100+'[1]@VIKINGS'!G100+'[1]@EAGLES'!G100+'[1]@BEARS'!G100+[1]GIANTS!G100+[1]JETS!G100+'[1]@PACKERS'!G100+[1]VIKINGS!G100+'[1]@BUCS'!G100+[1]PACKERS!G100</f>
        <v>0</v>
      </c>
    </row>
    <row r="87" spans="1:30" x14ac:dyDescent="0.25">
      <c r="A87" s="12" t="s">
        <v>74</v>
      </c>
      <c r="C87">
        <f>+[1]BEARS!C101+'[1]@RAMS'!C101+[1]BUCS!C101+[1]COLTS!C101+'[1]@DOLPHINS'!C101+[1]FALCONS!C101+'[1]@BILLS'!C101+'[1]@VIKINGS'!C101+'[1]@EAGLES'!C101+'[1]@BEARS'!C101+[1]GIANTS!C101+[1]JETS!C101+'[1]@PACKERS'!C101+[1]VIKINGS!C101+'[1]@BUCS'!C101+[1]PACKERS!C101</f>
        <v>11</v>
      </c>
      <c r="D87">
        <f>+[1]BEARS!D101+'[1]@RAMS'!D101+[1]BUCS!D101+[1]COLTS!D101+'[1]@DOLPHINS'!D101+[1]FALCONS!D101+'[1]@BILLS'!D101+'[1]@VIKINGS'!D101+'[1]@EAGLES'!D101+'[1]@BEARS'!D101+[1]GIANTS!D101+[1]JETS!D101+'[1]@PACKERS'!D101+[1]VIKINGS!D101+'[1]@BUCS'!D101+[1]PACKERS!D101</f>
        <v>277</v>
      </c>
      <c r="E87" s="13">
        <f>+D87/C87</f>
        <v>25.181818181818183</v>
      </c>
      <c r="F87">
        <f>MAX([1]BEARS!F101,'[1]@RAMS'!F101,[1]BUCS!F101,[1]COLTS!F101,'[1]@DOLPHINS'!F101,[1]FALCONS!F101,'[1]@BILLS'!F101,'[1]@EAGLES'!F101,'[1]@BEARS'!F101,[1]GIANTS!F101,[1]JETS!F101,'[1]@PACKERS'!F101,[1]VIKINGS!F101,'[1]@BUCS'!F101,[1]PACKERS!F101,+'[1]@VIKINGS'!F101)</f>
        <v>87</v>
      </c>
      <c r="G87">
        <f>+[1]BEARS!G101+'[1]@RAMS'!G101+[1]BUCS!G101+[1]COLTS!G101+'[1]@DOLPHINS'!G101+[1]FALCONS!G101+'[1]@BILLS'!G101+'[1]@VIKINGS'!G101+'[1]@EAGLES'!G101+'[1]@BEARS'!G101+[1]GIANTS!G101+[1]JETS!G101+'[1]@PACKERS'!G101+[1]VIKINGS!G101+'[1]@BUCS'!G101+[1]PACKERS!G101</f>
        <v>3</v>
      </c>
    </row>
    <row r="88" spans="1:30" x14ac:dyDescent="0.25">
      <c r="A88" s="12" t="s">
        <v>69</v>
      </c>
      <c r="C88">
        <f>+[1]BEARS!C99+'[1]@RAMS'!C99+[1]BUCS!C99+[1]COLTS!C99+'[1]@DOLPHINS'!C99+[1]FALCONS!C99+'[1]@BILLS'!C99+'[1]@VIKINGS'!C99+'[1]@EAGLES'!C99+'[1]@BEARS'!C99+[1]GIANTS!C99+[1]JETS!C99+'[1]@PACKERS'!C99+[1]VIKINGS!C99+'[1]@BUCS'!C99+[1]PACKERS!C99</f>
        <v>10</v>
      </c>
      <c r="D88">
        <f>+[1]BEARS!D99+'[1]@RAMS'!D99+[1]BUCS!D99+[1]COLTS!D99+'[1]@DOLPHINS'!D99+[1]FALCONS!D99+'[1]@BILLS'!D99+'[1]@VIKINGS'!D99+'[1]@EAGLES'!D99+'[1]@BEARS'!D99+[1]GIANTS!D99+[1]JETS!D99+'[1]@PACKERS'!D99+[1]VIKINGS!D99+'[1]@BUCS'!D99+[1]PACKERS!D99</f>
        <v>86</v>
      </c>
      <c r="E88" s="13">
        <f>+D88/C88</f>
        <v>8.6</v>
      </c>
      <c r="F88">
        <f>MAX([1]BEARS!F99,'[1]@RAMS'!F99,[1]BUCS!F99,[1]COLTS!F99,'[1]@DOLPHINS'!F99,[1]FALCONS!F99,'[1]@BILLS'!F99,'[1]@EAGLES'!F99,'[1]@BEARS'!F99,[1]GIANTS!F99,[1]JETS!F99,'[1]@PACKERS'!F99,[1]VIKINGS!F99,'[1]@BUCS'!F99,[1]PACKERS!F99,+'[1]@VIKINGS'!F99)</f>
        <v>30</v>
      </c>
      <c r="G88">
        <f>+[1]BEARS!G99+'[1]@RAMS'!G99+[1]BUCS!G99+[1]COLTS!G99+'[1]@DOLPHINS'!G99+[1]FALCONS!G99+'[1]@BILLS'!G99+'[1]@VIKINGS'!G99+'[1]@EAGLES'!G99+'[1]@BEARS'!G99+[1]GIANTS!G99+[1]JETS!G99+'[1]@PACKERS'!G99+[1]VIKINGS!G99+'[1]@BUCS'!G99+[1]PACKERS!G99</f>
        <v>0</v>
      </c>
    </row>
    <row r="89" spans="1:30" x14ac:dyDescent="0.25">
      <c r="A89" s="12" t="s">
        <v>79</v>
      </c>
      <c r="C89">
        <f>+[1]BEARS!C103+'[1]@RAMS'!C103+[1]BUCS!C103+[1]COLTS!C103+'[1]@DOLPHINS'!C103+[1]FALCONS!C103+'[1]@BILLS'!C103+'[1]@VIKINGS'!C103+'[1]@EAGLES'!C103+'[1]@BEARS'!C103+[1]GIANTS!C103+[1]JETS!C103+'[1]@PACKERS'!C103+[1]VIKINGS!C103+'[1]@BUCS'!C103+[1]PACKERS!C103</f>
        <v>7</v>
      </c>
      <c r="D89">
        <f>+[1]BEARS!D103+'[1]@RAMS'!D103+[1]BUCS!D103+[1]COLTS!D103+'[1]@DOLPHINS'!D103+[1]FALCONS!D103+'[1]@BILLS'!D103+'[1]@VIKINGS'!D103+'[1]@EAGLES'!D103+'[1]@BEARS'!D103+[1]GIANTS!D103+[1]JETS!D103+'[1]@PACKERS'!D103+[1]VIKINGS!D103+'[1]@BUCS'!D103+[1]PACKERS!D103</f>
        <v>114</v>
      </c>
      <c r="E89" s="13">
        <f>+D89/C89</f>
        <v>16.285714285714285</v>
      </c>
      <c r="F89">
        <f>MAX([1]BEARS!F103,'[1]@RAMS'!F103,[1]BUCS!F103,[1]COLTS!F103,'[1]@DOLPHINS'!F103,[1]FALCONS!F103,'[1]@BILLS'!F103,'[1]@EAGLES'!F103,'[1]@BEARS'!F103,[1]GIANTS!F103,[1]JETS!F103,'[1]@PACKERS'!F103,[1]VIKINGS!F103,'[1]@BUCS'!F103,[1]PACKERS!F103,+'[1]@VIKINGS'!F103)</f>
        <v>41</v>
      </c>
      <c r="G89">
        <f>+[1]BEARS!G103+'[1]@RAMS'!G103+[1]BUCS!G103+[1]COLTS!G103+'[1]@DOLPHINS'!G103+[1]FALCONS!G103+'[1]@BILLS'!G103+'[1]@VIKINGS'!G103+'[1]@EAGLES'!G103+'[1]@BEARS'!G103+[1]GIANTS!G103+[1]JETS!G103+'[1]@PACKERS'!G103+[1]VIKINGS!G103+'[1]@BUCS'!G103+[1]PACKERS!G103</f>
        <v>1</v>
      </c>
    </row>
    <row r="90" spans="1:30" x14ac:dyDescent="0.25">
      <c r="A90" s="12" t="s">
        <v>71</v>
      </c>
      <c r="C90">
        <f>+[1]BEARS!C102+'[1]@RAMS'!C102+[1]BUCS!C102+[1]COLTS!C102+'[1]@DOLPHINS'!C102+[1]FALCONS!C102+'[1]@BILLS'!C102+'[1]@VIKINGS'!C102+'[1]@EAGLES'!C102+'[1]@BEARS'!C102+[1]GIANTS!C102+[1]JETS!C102+'[1]@PACKERS'!C102+[1]VIKINGS!C102+'[1]@BUCS'!C102+[1]PACKERS!C102</f>
        <v>6</v>
      </c>
      <c r="D90">
        <f>+[1]BEARS!D102+'[1]@RAMS'!D102+[1]BUCS!D102+[1]COLTS!D102+'[1]@DOLPHINS'!D102+[1]FALCONS!D102+'[1]@BILLS'!D102+'[1]@VIKINGS'!D102+'[1]@EAGLES'!D102+'[1]@BEARS'!D102+[1]GIANTS!D102+[1]JETS!D102+'[1]@PACKERS'!D102+[1]VIKINGS!D102+'[1]@BUCS'!D102+[1]PACKERS!D102</f>
        <v>54</v>
      </c>
      <c r="E90" s="13">
        <f>+D90/C90</f>
        <v>9</v>
      </c>
      <c r="F90">
        <f>MAX([1]BEARS!F102,'[1]@RAMS'!F102,[1]BUCS!F102,[1]COLTS!F102,'[1]@DOLPHINS'!F102,[1]FALCONS!F102,'[1]@BILLS'!F102,'[1]@EAGLES'!F102,'[1]@BEARS'!F102,[1]GIANTS!F102,[1]JETS!F102,'[1]@PACKERS'!F102,[1]VIKINGS!F102,'[1]@BUCS'!F102,[1]PACKERS!F102,+'[1]@VIKINGS'!F102)</f>
        <v>24</v>
      </c>
      <c r="G90">
        <f>+[1]BEARS!G102+'[1]@RAMS'!G102+[1]BUCS!G102+[1]COLTS!G102+'[1]@DOLPHINS'!G102+[1]FALCONS!G102+'[1]@BILLS'!G102+'[1]@VIKINGS'!G102+'[1]@EAGLES'!G102+'[1]@BEARS'!G102+[1]GIANTS!G102+[1]JETS!G102+'[1]@PACKERS'!G102+[1]VIKINGS!G102+'[1]@BUCS'!G102+[1]PACKERS!G102</f>
        <v>0</v>
      </c>
    </row>
    <row r="91" spans="1:30" x14ac:dyDescent="0.25">
      <c r="A91" s="12" t="s">
        <v>80</v>
      </c>
      <c r="C91">
        <f>+[1]BEARS!C104+'[1]@RAMS'!C104+[1]BUCS!C104+[1]COLTS!C104+'[1]@DOLPHINS'!C104+[1]FALCONS!C104+'[1]@BILLS'!C104+'[1]@VIKINGS'!C104+'[1]@EAGLES'!C104+'[1]@BEARS'!C104+[1]GIANTS!C104+[1]JETS!C104+'[1]@PACKERS'!C104+[1]VIKINGS!C104+'[1]@BUCS'!C104+[1]PACKERS!C104</f>
        <v>2</v>
      </c>
      <c r="D91">
        <f>+[1]BEARS!D104+'[1]@RAMS'!D104+[1]BUCS!D104+[1]COLTS!D104+'[1]@DOLPHINS'!D104+[1]FALCONS!D104+'[1]@BILLS'!D104+'[1]@VIKINGS'!D104+'[1]@EAGLES'!D104+'[1]@BEARS'!D104+[1]GIANTS!D104+[1]JETS!D104+'[1]@PACKERS'!D104+[1]VIKINGS!D104+'[1]@BUCS'!D104+[1]PACKERS!D104</f>
        <v>66</v>
      </c>
      <c r="E91" s="13">
        <f>+D91/C91</f>
        <v>33</v>
      </c>
      <c r="F91">
        <f>MAX([1]BEARS!F104,'[1]@RAMS'!F104,[1]BUCS!F104,[1]COLTS!F104,'[1]@DOLPHINS'!F104,[1]FALCONS!F104,'[1]@BILLS'!F104,'[1]@EAGLES'!F104,'[1]@BEARS'!F104,[1]GIANTS!F104,[1]JETS!F104,'[1]@PACKERS'!F104,[1]VIKINGS!F104,'[1]@BUCS'!F104,[1]PACKERS!F104,+'[1]@VIKINGS'!F104)</f>
        <v>55</v>
      </c>
      <c r="G91">
        <f>+[1]BEARS!G104+'[1]@RAMS'!G104+[1]BUCS!G104+[1]COLTS!G104+'[1]@DOLPHINS'!G104+[1]FALCONS!G104+'[1]@BILLS'!G104+'[1]@VIKINGS'!G104+'[1]@EAGLES'!G104+'[1]@BEARS'!G104+[1]GIANTS!G104+[1]JETS!G104+'[1]@PACKERS'!G104+[1]VIKINGS!G104+'[1]@BUCS'!G104+[1]PACKERS!G104</f>
        <v>0</v>
      </c>
      <c r="AD91" s="15">
        <f>AA95/16</f>
        <v>0</v>
      </c>
    </row>
    <row r="92" spans="1:30" x14ac:dyDescent="0.25">
      <c r="A92" s="12"/>
      <c r="E92" s="13"/>
    </row>
    <row r="93" spans="1:30" x14ac:dyDescent="0.25">
      <c r="A93" s="1"/>
      <c r="B93" s="1"/>
      <c r="C93" s="2"/>
      <c r="D93" s="2"/>
      <c r="E93" s="16" t="s">
        <v>83</v>
      </c>
      <c r="F93" s="2" t="s">
        <v>84</v>
      </c>
      <c r="G93" s="2"/>
      <c r="H93" s="2"/>
      <c r="I93" s="2" t="s">
        <v>85</v>
      </c>
      <c r="J93" s="2" t="s">
        <v>86</v>
      </c>
      <c r="K93" s="2" t="s">
        <v>83</v>
      </c>
      <c r="L93" s="2" t="s">
        <v>63</v>
      </c>
      <c r="M93" s="2"/>
      <c r="Q93" s="2"/>
    </row>
    <row r="94" spans="1:30" x14ac:dyDescent="0.25">
      <c r="A94" s="1" t="s">
        <v>87</v>
      </c>
      <c r="B94" s="1"/>
      <c r="C94" s="2" t="s">
        <v>88</v>
      </c>
      <c r="D94" s="2" t="s">
        <v>89</v>
      </c>
      <c r="E94" s="16" t="s">
        <v>89</v>
      </c>
      <c r="F94" s="2" t="s">
        <v>90</v>
      </c>
      <c r="G94" s="2" t="s">
        <v>65</v>
      </c>
      <c r="H94" s="2" t="s">
        <v>91</v>
      </c>
      <c r="I94" s="17" t="s">
        <v>92</v>
      </c>
      <c r="J94" s="2" t="s">
        <v>65</v>
      </c>
      <c r="K94" s="2" t="s">
        <v>93</v>
      </c>
      <c r="L94" s="2" t="s">
        <v>94</v>
      </c>
      <c r="M94" s="2" t="s">
        <v>95</v>
      </c>
      <c r="N94" s="2" t="s">
        <v>82</v>
      </c>
      <c r="O94" s="26"/>
      <c r="P94" s="2"/>
      <c r="Q94" s="2"/>
    </row>
    <row r="95" spans="1:30" x14ac:dyDescent="0.25">
      <c r="A95" s="12" t="s">
        <v>70</v>
      </c>
      <c r="C95">
        <f>+[1]BEARS!C117+'[1]@RAMS'!C117+[1]BUCS!C117+[1]COLTS!C117+'[1]@DOLPHINS'!C117+[1]FALCONS!C117+'[1]@BILLS'!C117+'[1]@VIKINGS'!C117+'[1]@EAGLES'!C117+'[1]@BEARS'!C117+[1]GIANTS!C117+[1]JETS!C117+'[1]@PACKERS'!C117+[1]VIKINGS!C117+'[1]@BUCS'!C117+[1]PACKERS!C117</f>
        <v>296</v>
      </c>
      <c r="D95">
        <f>+[1]BEARS!D117+'[1]@RAMS'!D117+[1]BUCS!D117+[1]COLTS!D117+'[1]@DOLPHINS'!D117+[1]FALCONS!D117+'[1]@BILLS'!D117+'[1]@VIKINGS'!D117+'[1]@EAGLES'!D117+'[1]@BEARS'!D117+[1]GIANTS!D117+[1]JETS!D117+'[1]@PACKERS'!D117+[1]VIKINGS!D117+'[1]@BUCS'!D117+[1]PACKERS!D117</f>
        <v>147</v>
      </c>
      <c r="E95" s="13">
        <f>+D95/C95*100</f>
        <v>49.662162162162161</v>
      </c>
      <c r="F95">
        <f>+[1]BEARS!F117+'[1]@RAMS'!F117+[1]BUCS!F117+[1]COLTS!F117+'[1]@DOLPHINS'!F117+[1]FALCONS!F117+'[1]@BILLS'!F117+'[1]@VIKINGS'!F117+'[1]@EAGLES'!F117+'[1]@BEARS'!F117+[1]GIANTS!F117+[1]JETS!F117+'[1]@PACKERS'!F117+[1]VIKINGS!F117+'[1]@BUCS'!F117+[1]PACKERS!F117</f>
        <v>1689</v>
      </c>
      <c r="G95">
        <f>+[1]BEARS!G117+'[1]@RAMS'!G117+[1]BUCS!G117+[1]COLTS!G117+'[1]@DOLPHINS'!G117+[1]FALCONS!G117+'[1]@BILLS'!G117+'[1]@VIKINGS'!G117+'[1]@EAGLES'!G117+'[1]@BEARS'!G117+[1]GIANTS!G117+[1]JETS!G117+'[1]@PACKERS'!G117+[1]VIKINGS!G117+'[1]@BUCS'!G117+[1]PACKERS!G117</f>
        <v>8</v>
      </c>
      <c r="H95">
        <f>MAX([1]BEARS!H117,'[1]@RAMS'!H117,[1]BUCS!H117,[1]COLTS!H117,'[1]@DOLPHINS'!H117,[1]FALCONS!H117,'[1]@BILLS'!H117,'[1]@EAGLES'!H117,'[1]@BEARS'!H117,[1]GIANTS!H117,[1]JETS!H117,'[1]@PACKERS'!H117,[1]VIKINGS!H117,'[1]@BUCS'!H117,[1]PACKERS!H117,+'[1]@VIKINGS'!H117)</f>
        <v>82</v>
      </c>
      <c r="I95">
        <f>+[1]BEARS!I117+'[1]@RAMS'!I117+[1]BUCS!I117+[1]COLTS!I117+'[1]@DOLPHINS'!I117+[1]FALCONS!I117+'[1]@BILLS'!I117+'[1]@VIKINGS'!I117+'[1]@EAGLES'!I117+'[1]@BEARS'!I117+[1]GIANTS!I117+[1]JETS!I117+'[1]@PACKERS'!I117+[1]VIKINGS!I117+'[1]@BUCS'!I117+[1]PACKERS!I117</f>
        <v>18</v>
      </c>
      <c r="J95" s="4">
        <f>+G95/C95*100</f>
        <v>2.7027027027027026</v>
      </c>
      <c r="K95" s="13">
        <f>+I95/C95*100</f>
        <v>6.0810810810810816</v>
      </c>
      <c r="L95" s="13">
        <f>+F95/C95</f>
        <v>5.7060810810810807</v>
      </c>
      <c r="M95" s="13">
        <f>100*(S95+U95+W95+Y95)/6</f>
        <v>50.914977477477471</v>
      </c>
      <c r="N95">
        <f>[1]BEARS!N117+'[1]@RAMS'!N117+[1]BUCS!N117+[1]COLTS!N117+'[1]@DOLPHINS'!N117+[1]FALCONS!N117+'[1]@BILLS'!N117+'[1]@VIKINGS'!N117+'[1]@EAGLES'!N117+'[1]@BEARS'!N117+[1]GIANTS!N117+[1]JETS!N117+'[1]@PACKERS'!N117+[1]VIKINGS!N117+'[1]@BUCS'!N117+[1]PACKERS!N117</f>
        <v>38</v>
      </c>
      <c r="O95" s="28"/>
      <c r="R95">
        <f>+(E95-30)/20</f>
        <v>0.98310810810810811</v>
      </c>
      <c r="S95" s="1">
        <f>IF(R95&lt;0,0,IF(R95&gt;2.375,2.375,R95))</f>
        <v>0.98310810810810811</v>
      </c>
      <c r="T95" s="18">
        <f>+(L95-3)/4</f>
        <v>0.67652027027027017</v>
      </c>
      <c r="U95" s="1">
        <f>IF(T95&lt;0,0,IF(T95&gt;2.375,2.375,T95))</f>
        <v>0.67652027027027017</v>
      </c>
      <c r="V95">
        <f>+J95/5</f>
        <v>0.54054054054054057</v>
      </c>
      <c r="W95" s="1">
        <f>IF(V95&lt;0,0,IF(V95&gt;2.375,2.375,V95))</f>
        <v>0.54054054054054057</v>
      </c>
      <c r="X95">
        <f>(9.5-K95)/4</f>
        <v>0.8547297297297296</v>
      </c>
      <c r="Y95" s="1">
        <f>IF(X95&lt;0,0,X95)</f>
        <v>0.8547297297297296</v>
      </c>
      <c r="AC95" s="1">
        <f>AA95-AB95</f>
        <v>0</v>
      </c>
    </row>
    <row r="96" spans="1:30" x14ac:dyDescent="0.25">
      <c r="A96" s="12" t="s">
        <v>68</v>
      </c>
      <c r="C96">
        <f>+[1]BEARS!C116+'[1]@RAMS'!C116+[1]BUCS!C116+[1]COLTS!C116+'[1]@DOLPHINS'!C116+[1]FALCONS!C116+'[1]@BILLS'!C116+'[1]@VIKINGS'!C116+'[1]@EAGLES'!C116+'[1]@BEARS'!C116+[1]GIANTS!C116+[1]JETS!C116+'[1]@PACKERS'!C116+[1]VIKINGS!C116+'[1]@BUCS'!C116+[1]PACKERS!C116</f>
        <v>210</v>
      </c>
      <c r="D96">
        <f>+[1]BEARS!D116+'[1]@RAMS'!D116+[1]BUCS!D116+[1]COLTS!D116+'[1]@DOLPHINS'!D116+[1]FALCONS!D116+'[1]@BILLS'!D116+'[1]@VIKINGS'!D116+'[1]@EAGLES'!D116+'[1]@BEARS'!D116+[1]GIANTS!D116+[1]JETS!D116+'[1]@PACKERS'!D116+[1]VIKINGS!D116+'[1]@BUCS'!D116+[1]PACKERS!D116</f>
        <v>108</v>
      </c>
      <c r="E96" s="13">
        <f>+D96/C96*100</f>
        <v>51.428571428571423</v>
      </c>
      <c r="F96">
        <f>+[1]BEARS!F116+'[1]@RAMS'!F116+[1]BUCS!F116+[1]COLTS!F116+'[1]@DOLPHINS'!F116+[1]FALCONS!F116+'[1]@BILLS'!F116+'[1]@VIKINGS'!F116+'[1]@EAGLES'!F116+'[1]@BEARS'!F116+[1]GIANTS!F116+[1]JETS!F116+'[1]@PACKERS'!F116+[1]VIKINGS!F116+'[1]@BUCS'!F116+[1]PACKERS!F116</f>
        <v>1534</v>
      </c>
      <c r="G96">
        <f>+[1]BEARS!G116+'[1]@RAMS'!G116+[1]BUCS!G116+[1]COLTS!G116+'[1]@DOLPHINS'!G116+[1]FALCONS!G116+'[1]@BILLS'!G116+'[1]@VIKINGS'!G116+'[1]@EAGLES'!G116+'[1]@BEARS'!G116+[1]GIANTS!G116+[1]JETS!G116+'[1]@PACKERS'!G116+[1]VIKINGS!G116+'[1]@BUCS'!G116+[1]PACKERS!G116</f>
        <v>12</v>
      </c>
      <c r="H96">
        <f>MAX([1]BEARS!H116,'[1]@RAMS'!H116,[1]BUCS!H116,[1]COLTS!H116,'[1]@DOLPHINS'!H116,[1]FALCONS!H116,'[1]@BILLS'!H116,'[1]@EAGLES'!H116,'[1]@BEARS'!H116,[1]GIANTS!H116,[1]JETS!H116,'[1]@PACKERS'!H116,[1]VIKINGS!H116,'[1]@BUCS'!H116,[1]PACKERS!H116,+'[1]@VIKINGS'!H116)</f>
        <v>87</v>
      </c>
      <c r="I96">
        <f>+[1]BEARS!I116+'[1]@RAMS'!I116+[1]BUCS!I116+[1]COLTS!I116+'[1]@DOLPHINS'!I116+[1]FALCONS!I116+'[1]@BILLS'!I116+'[1]@VIKINGS'!I116+'[1]@EAGLES'!I116+'[1]@BEARS'!I116+[1]GIANTS!I116+[1]JETS!I116+'[1]@PACKERS'!I116+[1]VIKINGS!I116+'[1]@BUCS'!I116+[1]PACKERS!I116</f>
        <v>13</v>
      </c>
      <c r="J96" s="4">
        <f>+G96/C96*100</f>
        <v>5.7142857142857144</v>
      </c>
      <c r="K96" s="13">
        <f>+I96/C96*100</f>
        <v>6.1904761904761907</v>
      </c>
      <c r="L96" s="13">
        <f>+F96/C96</f>
        <v>7.3047619047619046</v>
      </c>
      <c r="M96" s="13">
        <f>100*(S96+U96+W96+Y96)/6</f>
        <v>68.630952380952365</v>
      </c>
      <c r="N96">
        <f>[1]BEARS!N116+'[1]@RAMS'!N116+[1]BUCS!N116+[1]COLTS!N116+'[1]@DOLPHINS'!N116+[1]FALCONS!N116+'[1]@BILLS'!N116+'[1]@VIKINGS'!N116+'[1]@EAGLES'!N116+'[1]@BEARS'!N116+[1]GIANTS!N116+[1]JETS!N116+'[1]@PACKERS'!N116+[1]VIKINGS!N116+'[1]@BUCS'!N116+[1]PACKERS!N116</f>
        <v>12</v>
      </c>
      <c r="O96" s="27"/>
      <c r="P96" s="14"/>
      <c r="Q96" s="14"/>
      <c r="R96">
        <f>+(E96-30)/20</f>
        <v>1.0714285714285712</v>
      </c>
      <c r="S96" s="1">
        <f>IF(R96&lt;0,0,IF(R96&gt;2.375,2.375,R96))</f>
        <v>1.0714285714285712</v>
      </c>
      <c r="T96" s="18">
        <f>+(L96-3)/4</f>
        <v>1.0761904761904761</v>
      </c>
      <c r="U96" s="1">
        <f>IF(T96&lt;0,0,IF(T96&gt;2.375,2.375,T96))</f>
        <v>1.0761904761904761</v>
      </c>
      <c r="V96">
        <f>+J96/5</f>
        <v>1.1428571428571428</v>
      </c>
      <c r="W96" s="1">
        <f>IF(V96&lt;0,0,IF(V96&gt;2.375,2.375,V96))</f>
        <v>1.1428571428571428</v>
      </c>
      <c r="X96">
        <f>(9.5-K96)/4</f>
        <v>0.82738095238095233</v>
      </c>
      <c r="Y96" s="1">
        <f>IF(X96&lt;0,0,X96)</f>
        <v>0.82738095238095233</v>
      </c>
      <c r="AC96" s="1">
        <f>AA96-AB96</f>
        <v>0</v>
      </c>
    </row>
    <row r="97" spans="1:29" x14ac:dyDescent="0.25">
      <c r="A97" s="12" t="s">
        <v>96</v>
      </c>
      <c r="C97">
        <f>+[1]BEARS!C119+'[1]@RAMS'!C119+[1]BUCS!C119+[1]COLTS!C119+'[1]@DOLPHINS'!C119+[1]FALCONS!C119+'[1]@BILLS'!C119+'[1]@VIKINGS'!C119+'[1]@EAGLES'!C119+'[1]@BEARS'!C119+[1]GIANTS!C119+[1]JETS!C119+'[1]@PACKERS'!C119+[1]VIKINGS!C119+'[1]@BUCS'!C119+[1]PACKERS!C119</f>
        <v>1</v>
      </c>
      <c r="D97">
        <f>+[1]BEARS!D119+'[1]@RAMS'!D119+[1]BUCS!D119+[1]COLTS!D119+'[1]@DOLPHINS'!D119+[1]FALCONS!D119+'[1]@BILLS'!D119+'[1]@VIKINGS'!D119+'[1]@EAGLES'!D119+'[1]@BEARS'!D119+[1]GIANTS!D119+[1]JETS!D119+'[1]@PACKERS'!D119+[1]VIKINGS!D119+'[1]@BUCS'!D119+[1]PACKERS!D119</f>
        <v>1</v>
      </c>
      <c r="E97" s="13">
        <f>+D97/C97*100</f>
        <v>100</v>
      </c>
      <c r="F97">
        <f>+[1]BEARS!F119+'[1]@RAMS'!F119+[1]BUCS!F119+[1]COLTS!F119+'[1]@DOLPHINS'!F119+[1]FALCONS!F119+'[1]@BILLS'!F119+'[1]@VIKINGS'!F119+'[1]@EAGLES'!F119+'[1]@BEARS'!F119+[1]GIANTS!F119+[1]JETS!F119+'[1]@PACKERS'!F119+[1]VIKINGS!F119+'[1]@BUCS'!F119+[1]PACKERS!F119</f>
        <v>2</v>
      </c>
      <c r="G97">
        <f>+[1]BEARS!G119+'[1]@RAMS'!G119+[1]BUCS!G119+[1]COLTS!G119+'[1]@DOLPHINS'!G119+[1]FALCONS!G119+'[1]@BILLS'!G119+'[1]@VIKINGS'!G119+'[1]@EAGLES'!G119+'[1]@BEARS'!G119+[1]GIANTS!G119+[1]JETS!G119+'[1]@PACKERS'!G119+[1]VIKINGS!G119+'[1]@BUCS'!G119+[1]PACKERS!G119</f>
        <v>0</v>
      </c>
      <c r="H97">
        <f>MAX([1]BEARS!H119,'[1]@RAMS'!H119,[1]BUCS!H119,[1]COLTS!H119,'[1]@DOLPHINS'!H119,[1]FALCONS!H119,'[1]@BILLS'!H119,'[1]@EAGLES'!H119,'[1]@BEARS'!H119,[1]GIANTS!H119,[1]JETS!H119,'[1]@PACKERS'!H119,[1]VIKINGS!H119,'[1]@BUCS'!H119,[1]PACKERS!H119,+'[1]@VIKINGS'!H119)</f>
        <v>1</v>
      </c>
      <c r="I97">
        <f>+[1]BEARS!I119+'[1]@RAMS'!I119+[1]BUCS!I119+[1]COLTS!I119+'[1]@DOLPHINS'!I119+[1]FALCONS!I119+'[1]@BILLS'!I119+'[1]@VIKINGS'!I119+'[1]@EAGLES'!I119+'[1]@BEARS'!I119+[1]GIANTS!I119+[1]JETS!I119+'[1]@PACKERS'!I119+[1]VIKINGS!I119+'[1]@BUCS'!I119+[1]PACKERS!I119</f>
        <v>0</v>
      </c>
      <c r="J97" s="4">
        <f>+G97/C97*100</f>
        <v>0</v>
      </c>
      <c r="K97" s="13">
        <f>+I97/C97*100</f>
        <v>0</v>
      </c>
      <c r="L97" s="13">
        <f>+F97/C97</f>
        <v>2</v>
      </c>
      <c r="M97" s="13">
        <f>100*(S97+U97+W97+Y97)/6</f>
        <v>79.166666666666671</v>
      </c>
      <c r="N97">
        <f>[1]BEARS!N119+'[1]@RAMS'!N119+[1]BUCS!N119+[1]COLTS!N119+'[1]@DOLPHINS'!N119+[1]FALCONS!N119+'[1]@BILLS'!N119+'[1]@VIKINGS'!N119+'[1]@EAGLES'!N119+'[1]@BEARS'!N119+[1]GIANTS!N119+[1]JETS!N119+'[1]@PACKERS'!N119+[1]VIKINGS!N119+'[1]@BUCS'!N119+[1]PACKERS!N119</f>
        <v>0</v>
      </c>
      <c r="O97" s="28"/>
      <c r="R97">
        <f>+(E97-30)/20</f>
        <v>3.5</v>
      </c>
      <c r="S97" s="1">
        <f>IF(R97&lt;0,0,IF(R97&gt;2.375,2.375,R97))</f>
        <v>2.375</v>
      </c>
      <c r="T97" s="18">
        <f>+(L97-3)/4</f>
        <v>-0.25</v>
      </c>
      <c r="U97" s="1">
        <f>IF(T97&lt;0,0,IF(T97&gt;2.375,2.375,T97))</f>
        <v>0</v>
      </c>
      <c r="V97">
        <f>+J97/5</f>
        <v>0</v>
      </c>
      <c r="W97" s="1">
        <f>IF(V97&lt;0,0,IF(V97&gt;2.375,2.375,V97))</f>
        <v>0</v>
      </c>
      <c r="X97">
        <f>(9.5-K97)/4</f>
        <v>2.375</v>
      </c>
      <c r="Y97" s="1">
        <f>IF(X97&lt;0,0,X97)</f>
        <v>2.375</v>
      </c>
      <c r="AC97" s="1"/>
    </row>
    <row r="98" spans="1:29" x14ac:dyDescent="0.25">
      <c r="T98" s="18"/>
    </row>
    <row r="99" spans="1:29" x14ac:dyDescent="0.25">
      <c r="A99" s="1" t="s">
        <v>97</v>
      </c>
      <c r="C99" s="2" t="s">
        <v>98</v>
      </c>
      <c r="D99" s="2" t="s">
        <v>99</v>
      </c>
      <c r="E99" s="2" t="s">
        <v>100</v>
      </c>
      <c r="F99" s="2" t="s">
        <v>63</v>
      </c>
      <c r="G99" s="2" t="s">
        <v>91</v>
      </c>
      <c r="H99" s="2" t="s">
        <v>65</v>
      </c>
      <c r="I99" s="17"/>
      <c r="J99" s="2"/>
      <c r="K99" s="2"/>
      <c r="L99" s="2"/>
      <c r="M99" s="2"/>
      <c r="N99" s="2"/>
      <c r="O99" s="2"/>
      <c r="P99" s="2"/>
    </row>
    <row r="100" spans="1:29" x14ac:dyDescent="0.25">
      <c r="A100" s="12" t="s">
        <v>81</v>
      </c>
      <c r="C100">
        <f>+[1]BEARS!C125+'[1]@RAMS'!C125+[1]BUCS!C125+[1]COLTS!C125+'[1]@DOLPHINS'!C125+[1]FALCONS!C125+'[1]@BILLS'!C125+'[1]@VIKINGS'!C125+'[1]@EAGLES'!C125+'[1]@BEARS'!C125+[1]GIANTS!C125+[1]JETS!C125+'[1]@PACKERS'!C125+[1]VIKINGS!C125+'[1]@BUCS'!C125+[1]PACKERS!C125</f>
        <v>65</v>
      </c>
      <c r="D100">
        <f>+[1]BEARS!D125+'[1]@RAMS'!D125+[1]BUCS!D125+[1]COLTS!D125+'[1]@DOLPHINS'!D125+[1]FALCONS!D125+'[1]@BILLS'!D125+'[1]@VIKINGS'!D125+'[1]@EAGLES'!D125+'[1]@BEARS'!D125+[1]GIANTS!D125+[1]JETS!D125+'[1]@PACKERS'!D125+[1]VIKINGS!D125+'[1]@BUCS'!D125+[1]PACKERS!D125</f>
        <v>8</v>
      </c>
      <c r="E100">
        <f>+[1]BEARS!E125+'[1]@RAMS'!E125+[1]BUCS!E125+[1]COLTS!E125+'[1]@DOLPHINS'!E125+[1]FALCONS!E125+'[1]@BILLS'!E125+'[1]@VIKINGS'!E125+'[1]@EAGLES'!E125+'[1]@BEARS'!E125+[1]GIANTS!E125+[1]JETS!E125+'[1]@PACKERS'!E125+[1]VIKINGS!E125+'[1]@BUCS'!E125+[1]PACKERS!E125</f>
        <v>590</v>
      </c>
      <c r="F100" s="13">
        <f t="shared" ref="F100" si="4">+E100/C100</f>
        <v>9.0769230769230766</v>
      </c>
      <c r="G100">
        <f>MAX([1]BEARS!G125,'[1]@RAMS'!G125,[1]BUCS!G125,[1]COLTS!G125,'[1]@DOLPHINS'!G125,[1]FALCONS!G125,'[1]@BILLS'!G125,'[1]@EAGLES'!G125,'[1]@BEARS'!G125,[1]GIANTS!G125,[1]JETS!G125,'[1]@PACKERS'!G125,[1]VIKINGS!G125,'[1]@BUCS'!G125,[1]PACKERS!G125,+'[1]@VIKINGS'!G125)</f>
        <v>51</v>
      </c>
      <c r="H100">
        <f>+[1]BEARS!H125+'[1]@RAMS'!H125+[1]BUCS!H125+[1]COLTS!H125+'[1]@DOLPHINS'!H125+[1]FALCONS!H125+'[1]@BILLS'!H125+'[1]@VIKINGS'!H125+'[1]@EAGLES'!H125+'[1]@BEARS'!H125+[1]GIANTS!H125+[1]JETS!H125+'[1]@PACKERS'!H125+[1]VIKINGS!H125+'[1]@BUCS'!H125+[1]PACKERS!H125</f>
        <v>0</v>
      </c>
      <c r="J100" s="4"/>
      <c r="K100" s="13"/>
      <c r="L100" s="13"/>
      <c r="M100" s="13"/>
      <c r="N100" s="14"/>
      <c r="O100" s="14"/>
      <c r="P100" s="14"/>
    </row>
    <row r="102" spans="1:29" x14ac:dyDescent="0.25">
      <c r="A102" s="1" t="s">
        <v>42</v>
      </c>
      <c r="C102" s="2" t="s">
        <v>98</v>
      </c>
      <c r="D102" s="2" t="s">
        <v>100</v>
      </c>
      <c r="E102" s="2" t="s">
        <v>63</v>
      </c>
      <c r="F102" s="2" t="s">
        <v>91</v>
      </c>
      <c r="G102" s="2" t="s">
        <v>65</v>
      </c>
      <c r="N102" s="2"/>
      <c r="O102" s="2"/>
      <c r="P102" s="2"/>
    </row>
    <row r="103" spans="1:29" x14ac:dyDescent="0.25">
      <c r="A103" s="12" t="s">
        <v>101</v>
      </c>
      <c r="C103">
        <f>+[1]BEARS!C135+'[1]@RAMS'!C135+[1]BUCS!C135+[1]COLTS!C135+'[1]@DOLPHINS'!C135+[1]FALCONS!C135+'[1]@BILLS'!C135+'[1]@VIKINGS'!C135+'[1]@EAGLES'!C135+'[1]@BEARS'!C135+[1]GIANTS!C135+[1]JETS!C135+'[1]@PACKERS'!C135+[1]VIKINGS!C135+'[1]@BUCS'!C135+[1]PACKERS!C135</f>
        <v>31</v>
      </c>
      <c r="D103">
        <f>+[1]BEARS!D135+'[1]@RAMS'!D135+[1]BUCS!D135+[1]COLTS!D135+'[1]@DOLPHINS'!D135+[1]FALCONS!D135+'[1]@BILLS'!D135+'[1]@VIKINGS'!D135+'[1]@EAGLES'!D135+'[1]@BEARS'!D135+[1]GIANTS!D135+[1]JETS!D135+'[1]@PACKERS'!D135+[1]VIKINGS!D135+'[1]@BUCS'!D135+[1]PACKERS!D135</f>
        <v>727</v>
      </c>
      <c r="E103" s="13">
        <f>+D103/C103</f>
        <v>23.451612903225808</v>
      </c>
      <c r="F103">
        <f>MAX([1]BEARS!F135,'[1]@RAMS'!F135,[1]BUCS!F135,[1]COLTS!F135,'[1]@DOLPHINS'!F135,[1]FALCONS!F135,'[1]@BILLS'!F135,'[1]@EAGLES'!F135,'[1]@BEARS'!F135,[1]GIANTS!F135,[1]JETS!F135,'[1]@PACKERS'!F135,[1]VIKINGS!F135,'[1]@BUCS'!F135,[1]PACKERS!F135,+'[1]@VIKINGS'!F135)</f>
        <v>98</v>
      </c>
      <c r="G103">
        <f>+[1]BEARS!G135+'[1]@RAMS'!G135+[1]BUCS!G135+[1]COLTS!G135+'[1]@DOLPHINS'!G135+[1]FALCONS!G135+'[1]@BILLS'!G135+'[1]@VIKINGS'!G135+'[1]@EAGLES'!G135+'[1]@BEARS'!G135+[1]GIANTS!G135+[1]JETS!G135+'[1]@PACKERS'!G135+[1]VIKINGS!G135+'[1]@BUCS'!G135+[1]PACKERS!G135</f>
        <v>2</v>
      </c>
      <c r="N103" s="14"/>
      <c r="O103" s="14"/>
      <c r="P103" s="14"/>
      <c r="S103" s="1"/>
      <c r="T103" s="18"/>
      <c r="U103" s="1"/>
      <c r="W103" s="1"/>
      <c r="Y103" s="1"/>
    </row>
    <row r="104" spans="1:29" x14ac:dyDescent="0.25">
      <c r="A104" s="12" t="s">
        <v>81</v>
      </c>
      <c r="C104">
        <f>+[1]BEARS!C134+'[1]@RAMS'!C134+[1]BUCS!C134+[1]COLTS!C134+'[1]@DOLPHINS'!C134+[1]FALCONS!C134+'[1]@BILLS'!C134+'[1]@VIKINGS'!C134+'[1]@EAGLES'!C134+'[1]@BEARS'!C134+[1]GIANTS!C134+[1]JETS!C134+'[1]@PACKERS'!C134+[1]VIKINGS!C134+'[1]@BUCS'!C134+[1]PACKERS!C134</f>
        <v>26</v>
      </c>
      <c r="D104">
        <f>+[1]BEARS!D134+'[1]@RAMS'!D134+[1]BUCS!D134+[1]COLTS!D134+'[1]@DOLPHINS'!D134+[1]FALCONS!D134+'[1]@BILLS'!D134+'[1]@VIKINGS'!D134+'[1]@EAGLES'!D134+'[1]@BEARS'!D134+[1]GIANTS!D134+[1]JETS!D134+'[1]@PACKERS'!D134+[1]VIKINGS!D134+'[1]@BUCS'!D134+[1]PACKERS!D134</f>
        <v>466</v>
      </c>
      <c r="E104" s="13">
        <f>+D104/C104</f>
        <v>17.923076923076923</v>
      </c>
      <c r="F104">
        <f>MAX([1]BEARS!F134,'[1]@RAMS'!F134,[1]BUCS!F134,[1]COLTS!F134,'[1]@DOLPHINS'!F134,[1]FALCONS!F134,'[1]@BILLS'!F134,'[1]@EAGLES'!F134,'[1]@BEARS'!F134,[1]GIANTS!F134,[1]JETS!F134,'[1]@PACKERS'!F134,[1]VIKINGS!F134,'[1]@BUCS'!F134,[1]PACKERS!F134,+'[1]@VIKINGS'!F134)</f>
        <v>30</v>
      </c>
      <c r="G104">
        <f>+[1]BEARS!G134+'[1]@RAMS'!G134+[1]BUCS!G134+[1]COLTS!G134+'[1]@DOLPHINS'!G134+[1]FALCONS!G134+'[1]@BILLS'!G134+'[1]@VIKINGS'!G134+'[1]@EAGLES'!G134+'[1]@BEARS'!G134+[1]GIANTS!G134+[1]JETS!G134+'[1]@PACKERS'!G134+[1]VIKINGS!G134+'[1]@BUCS'!G134+[1]PACKERS!G134</f>
        <v>0</v>
      </c>
      <c r="S104" s="1"/>
      <c r="T104" s="18"/>
      <c r="U104" s="1"/>
      <c r="W104" s="1"/>
      <c r="Y104" s="1"/>
    </row>
    <row r="105" spans="1:29" x14ac:dyDescent="0.25">
      <c r="A105" s="12" t="s">
        <v>69</v>
      </c>
      <c r="C105">
        <f>+[1]BEARS!C136+'[1]@RAMS'!C136+[1]BUCS!C136+[1]COLTS!C136+'[1]@DOLPHINS'!C136+[1]FALCONS!C136+'[1]@BILLS'!C136+'[1]@VIKINGS'!C136+'[1]@EAGLES'!C136+'[1]@BEARS'!C136+[1]GIANTS!C136+[1]JETS!C136+'[1]@PACKERS'!C136+[1]VIKINGS!C136+'[1]@BUCS'!C136+[1]PACKERS!C136</f>
        <v>3</v>
      </c>
      <c r="D105">
        <f>+[1]BEARS!D136+'[1]@RAMS'!D136+[1]BUCS!D136+[1]COLTS!D136+'[1]@DOLPHINS'!D136+[1]FALCONS!D136+'[1]@BILLS'!D136+'[1]@VIKINGS'!D136+'[1]@EAGLES'!D136+'[1]@BEARS'!D136+[1]GIANTS!D136+[1]JETS!D136+'[1]@PACKERS'!D136+[1]VIKINGS!D136+'[1]@BUCS'!D136+[1]PACKERS!D136</f>
        <v>36</v>
      </c>
      <c r="E105" s="13">
        <f>+D105/C105</f>
        <v>12</v>
      </c>
      <c r="F105">
        <f>MAX([1]BEARS!F136,'[1]@RAMS'!F136,[1]BUCS!F136,[1]COLTS!F136,'[1]@DOLPHINS'!F136,[1]FALCONS!F136,'[1]@BILLS'!F136,'[1]@EAGLES'!F136,'[1]@BEARS'!F136,[1]GIANTS!F136,[1]JETS!F136,'[1]@PACKERS'!F136,[1]VIKINGS!F136,'[1]@BUCS'!F136,[1]PACKERS!F136,+'[1]@VIKINGS'!F136)</f>
        <v>13</v>
      </c>
      <c r="G105">
        <f>+[1]BEARS!G136+'[1]@RAMS'!G136+[1]BUCS!G136+[1]COLTS!G136+'[1]@DOLPHINS'!G136+[1]FALCONS!G136+'[1]@BILLS'!G136+'[1]@VIKINGS'!G136+'[1]@EAGLES'!G136+'[1]@BEARS'!G136+[1]GIANTS!G136+[1]JETS!G136+'[1]@PACKERS'!G136+[1]VIKINGS!G136+'[1]@BUCS'!G136+[1]PACKERS!G136</f>
        <v>0</v>
      </c>
      <c r="S105" s="1"/>
      <c r="T105" s="18"/>
      <c r="U105" s="1"/>
      <c r="W105" s="1"/>
      <c r="Y105" s="1"/>
    </row>
    <row r="106" spans="1:29" x14ac:dyDescent="0.25">
      <c r="A106" s="12" t="s">
        <v>71</v>
      </c>
      <c r="C106">
        <f>+[1]BEARS!C137+'[1]@RAMS'!C137+[1]BUCS!C137+[1]COLTS!C137+'[1]@DOLPHINS'!C137+[1]FALCONS!C137+'[1]@BILLS'!C137+'[1]@VIKINGS'!C137+'[1]@EAGLES'!C137+'[1]@BEARS'!C137+[1]GIANTS!C137+[1]JETS!C137+'[1]@PACKERS'!C137+[1]VIKINGS!C137+'[1]@BUCS'!C137+[1]PACKERS!C137</f>
        <v>3</v>
      </c>
      <c r="D106">
        <f>+[1]BEARS!D137+'[1]@RAMS'!D137+[1]BUCS!D137+[1]COLTS!D137+'[1]@DOLPHINS'!D137+[1]FALCONS!D137+'[1]@BILLS'!D137+'[1]@VIKINGS'!D137+'[1]@EAGLES'!D137+'[1]@BEARS'!D137+[1]GIANTS!D137+[1]JETS!D137+'[1]@PACKERS'!D137+[1]VIKINGS!D137+'[1]@BUCS'!D137+[1]PACKERS!D137</f>
        <v>55</v>
      </c>
      <c r="E106" s="13">
        <f>+D106/C106</f>
        <v>18.333333333333332</v>
      </c>
      <c r="F106">
        <f>MAX([1]BEARS!F137,'[1]@RAMS'!F137,[1]BUCS!F137,[1]COLTS!F137,'[1]@DOLPHINS'!F137,[1]FALCONS!F137,'[1]@BILLS'!F137,'[1]@EAGLES'!F137,'[1]@BEARS'!F137,[1]GIANTS!F137,[1]JETS!F137,'[1]@PACKERS'!F137,[1]VIKINGS!F137,'[1]@BUCS'!F137,[1]PACKERS!F137,+'[1]@VIKINGS'!F137)</f>
        <v>19</v>
      </c>
      <c r="G106">
        <f>+[1]BEARS!G137+'[1]@RAMS'!G137+[1]BUCS!G137+[1]COLTS!G137+'[1]@DOLPHINS'!G137+[1]FALCONS!G137+'[1]@BILLS'!G137+'[1]@VIKINGS'!G137+'[1]@EAGLES'!G137+'[1]@BEARS'!G137+[1]GIANTS!G137+[1]JETS!G137+'[1]@PACKERS'!G137+[1]VIKINGS!G137+'[1]@BUCS'!G137+[1]PACKERS!G137</f>
        <v>0</v>
      </c>
      <c r="S106" s="1"/>
      <c r="T106" s="18"/>
      <c r="U106" s="1"/>
      <c r="W106" s="1"/>
      <c r="Y106" s="1"/>
    </row>
    <row r="107" spans="1:29" x14ac:dyDescent="0.25">
      <c r="A107" s="12" t="s">
        <v>102</v>
      </c>
      <c r="C107">
        <f>+[1]BEARS!C138+'[1]@RAMS'!C138+[1]BUCS!C138+[1]COLTS!C138+'[1]@DOLPHINS'!C138+[1]FALCONS!C138+'[1]@BILLS'!C138+'[1]@VIKINGS'!C138+'[1]@EAGLES'!C138+'[1]@BEARS'!C138+[1]GIANTS!C138+[1]JETS!C138+'[1]@PACKERS'!C138+[1]VIKINGS!C138+'[1]@BUCS'!C138+[1]PACKERS!C138</f>
        <v>1</v>
      </c>
      <c r="D107">
        <f>+[1]BEARS!D138+'[1]@RAMS'!D138+[1]BUCS!D138+[1]COLTS!D138+'[1]@DOLPHINS'!D138+[1]FALCONS!D138+'[1]@BILLS'!D138+'[1]@VIKINGS'!D138+'[1]@EAGLES'!D138+'[1]@BEARS'!D138+[1]GIANTS!D138+[1]JETS!D138+'[1]@PACKERS'!D138+[1]VIKINGS!D138+'[1]@BUCS'!D138+[1]PACKERS!D138</f>
        <v>0</v>
      </c>
      <c r="E107" s="13">
        <f>+D107/C107</f>
        <v>0</v>
      </c>
      <c r="F107">
        <f>MAX([1]BEARS!F138,'[1]@RAMS'!F138,[1]BUCS!F138,[1]COLTS!F138,'[1]@DOLPHINS'!F138,[1]FALCONS!F138,'[1]@BILLS'!F138,'[1]@EAGLES'!F138,'[1]@BEARS'!F138,[1]GIANTS!F138,[1]JETS!F138,'[1]@PACKERS'!F138,[1]VIKINGS!F138,'[1]@BUCS'!F138,[1]PACKERS!F138,+'[1]@VIKINGS'!F138)</f>
        <v>0</v>
      </c>
      <c r="G107">
        <f>+[1]BEARS!G138+'[1]@RAMS'!G138+[1]BUCS!G138+[1]COLTS!G138+'[1]@DOLPHINS'!G138+[1]FALCONS!G138+'[1]@BILLS'!G138+'[1]@VIKINGS'!G138+'[1]@EAGLES'!G138+'[1]@BEARS'!G138+[1]GIANTS!G138+[1]JETS!G138+'[1]@PACKERS'!G138+[1]VIKINGS!G138+'[1]@BUCS'!G138+[1]PACKERS!G138</f>
        <v>0</v>
      </c>
    </row>
    <row r="109" spans="1:29" x14ac:dyDescent="0.25">
      <c r="A109" s="1" t="s">
        <v>103</v>
      </c>
      <c r="C109" s="2" t="s">
        <v>98</v>
      </c>
      <c r="D109" s="2" t="s">
        <v>100</v>
      </c>
      <c r="E109" s="2" t="s">
        <v>63</v>
      </c>
      <c r="F109" s="2" t="s">
        <v>91</v>
      </c>
      <c r="G109" s="2" t="s">
        <v>104</v>
      </c>
      <c r="N109" s="2"/>
      <c r="O109" s="2"/>
      <c r="S109" s="1"/>
      <c r="T109" s="18"/>
      <c r="U109" s="1"/>
      <c r="W109" s="1"/>
      <c r="Y109" s="1"/>
    </row>
    <row r="110" spans="1:29" x14ac:dyDescent="0.25">
      <c r="A110" s="12" t="s">
        <v>96</v>
      </c>
      <c r="C110">
        <f>+[1]BEARS!C146+'[1]@RAMS'!C146+[1]BUCS!C146+[1]COLTS!C146+'[1]@DOLPHINS'!C146+[1]FALCONS!C146+'[1]@BILLS'!C146+'[1]@VIKINGS'!C146+'[1]@EAGLES'!C146+'[1]@BEARS'!C146+[1]GIANTS!C146+[1]JETS!C146+'[1]@PACKERS'!C146+[1]VIKINGS!C146+'[1]@BUCS'!C146+[1]PACKERS!C146</f>
        <v>104</v>
      </c>
      <c r="D110">
        <f>+[1]BEARS!D146+'[1]@RAMS'!D146+[1]BUCS!D146+[1]COLTS!D146+'[1]@DOLPHINS'!D146+[1]FALCONS!D146+'[1]@BILLS'!D146+'[1]@VIKINGS'!D146+'[1]@EAGLES'!D146+'[1]@BEARS'!D146+[1]GIANTS!D146+[1]JETS!D146+'[1]@PACKERS'!D146+[1]VIKINGS!D146+'[1]@BUCS'!D146+[1]PACKERS!D146</f>
        <v>4421</v>
      </c>
      <c r="E110" s="13">
        <f>+D110/C110</f>
        <v>42.509615384615387</v>
      </c>
      <c r="F110">
        <f>MAX([1]BEARS!F146,'[1]@RAMS'!F146,[1]BUCS!F146,[1]COLTS!F146,'[1]@DOLPHINS'!F146,[1]FALCONS!F146,'[1]@BILLS'!F146,'[1]@EAGLES'!F146,'[1]@BEARS'!F146,[1]GIANTS!F146,[1]JETS!F146,'[1]@PACKERS'!F146,[1]VIKINGS!F146,'[1]@BUCS'!F146,[1]PACKERS!F146,+'[1]@VIKINGS'!F146)</f>
        <v>64</v>
      </c>
      <c r="G110">
        <f>+[1]BEARS!G146+'[1]@RAMS'!G146+[1]BUCS!G146+[1]COLTS!G146+'[1]@DOLPHINS'!G146+[1]FALCONS!G146+'[1]@BILLS'!G146+'[1]@VIKINGS'!G146+'[1]@EAGLES'!G146+'[1]@BEARS'!G146+[1]GIANTS!G146+[1]JETS!G146+'[1]@PACKERS'!G146+[1]VIKINGS!G146+'[1]@BUCS'!G146+[1]PACKERS!G146</f>
        <v>0</v>
      </c>
      <c r="N110" s="14"/>
      <c r="O110" s="14"/>
    </row>
    <row r="111" spans="1:29" ht="15.75" thickBot="1" x14ac:dyDescent="0.3">
      <c r="A111" s="12" t="s">
        <v>105</v>
      </c>
      <c r="C111">
        <f>+[1]BEARS!C147+'[1]@RAMS'!C147+[1]BUCS!C147+[1]COLTS!C147+'[1]@DOLPHINS'!C147+[1]FALCONS!C147+'[1]@BILLS'!C147+'[1]@VIKINGS'!C147+'[1]@EAGLES'!C147+'[1]@BEARS'!C147+[1]GIANTS!C147+[1]JETS!C147+'[1]@PACKERS'!C147+[1]VIKINGS!C147+'[1]@BUCS'!C147+[1]PACKERS!C147</f>
        <v>9</v>
      </c>
      <c r="D111">
        <f>+[1]BEARS!D147+'[1]@RAMS'!D147+[1]BUCS!D147+[1]COLTS!D147+'[1]@DOLPHINS'!D147+[1]FALCONS!D147+'[1]@BILLS'!D147+'[1]@VIKINGS'!D147+'[1]@EAGLES'!D147+'[1]@BEARS'!D147+[1]GIANTS!D147+[1]JETS!D147+'[1]@PACKERS'!D147+[1]VIKINGS!D147+'[1]@BUCS'!D147+[1]PACKERS!D147</f>
        <v>304</v>
      </c>
      <c r="E111" s="13">
        <f>+D111/C111</f>
        <v>33.777777777777779</v>
      </c>
      <c r="F111">
        <f>MAX([1]BEARS!F147,'[1]@RAMS'!F147,[1]BUCS!F147,[1]COLTS!F147,'[1]@DOLPHINS'!F147,[1]FALCONS!F147,'[1]@BILLS'!F147,'[1]@EAGLES'!F147,'[1]@BEARS'!F147,[1]GIANTS!F147,[1]JETS!F147,'[1]@PACKERS'!F147,[1]VIKINGS!F147,'[1]@BUCS'!F147,[1]PACKERS!F147,+'[1]@VIKINGS'!F147)</f>
        <v>42</v>
      </c>
      <c r="G111">
        <f>+[1]BEARS!G147+'[1]@RAMS'!G147+[1]BUCS!G147+[1]COLTS!G147+'[1]@DOLPHINS'!G147+[1]FALCONS!G147+'[1]@BILLS'!G147+'[1]@VIKINGS'!G147+'[1]@EAGLES'!G147+'[1]@BEARS'!G147+[1]GIANTS!G147+[1]JETS!G147+'[1]@PACKERS'!G147+[1]VIKINGS!G147+'[1]@BUCS'!G147+[1]PACKERS!G147</f>
        <v>0</v>
      </c>
    </row>
    <row r="112" spans="1:29" ht="16.5" thickTop="1" thickBot="1" x14ac:dyDescent="0.3">
      <c r="E112" s="2"/>
      <c r="F112" s="2"/>
      <c r="G112" s="2"/>
      <c r="H112" s="1"/>
      <c r="I112" s="1"/>
      <c r="J112" s="1"/>
      <c r="K112" s="1"/>
      <c r="L112" s="1"/>
      <c r="M112" s="1"/>
      <c r="N112" s="19">
        <v>0</v>
      </c>
      <c r="O112" s="20">
        <v>19</v>
      </c>
      <c r="P112" s="21">
        <v>20</v>
      </c>
      <c r="Q112" s="20">
        <v>29</v>
      </c>
      <c r="R112" s="21">
        <v>30</v>
      </c>
      <c r="S112" s="20">
        <v>39</v>
      </c>
      <c r="T112" s="21">
        <v>40</v>
      </c>
      <c r="U112" s="20">
        <v>49</v>
      </c>
      <c r="V112" s="21">
        <v>50</v>
      </c>
      <c r="W112" s="20">
        <v>59</v>
      </c>
      <c r="X112" s="21">
        <v>60</v>
      </c>
      <c r="Y112" s="19">
        <v>69</v>
      </c>
    </row>
    <row r="113" spans="1:29" ht="16.5" thickTop="1" thickBot="1" x14ac:dyDescent="0.3">
      <c r="A113" s="22" t="s">
        <v>106</v>
      </c>
      <c r="C113" s="2" t="s">
        <v>107</v>
      </c>
      <c r="D113" s="2" t="s">
        <v>108</v>
      </c>
      <c r="E113" s="2" t="s">
        <v>109</v>
      </c>
      <c r="F113" s="2" t="s">
        <v>110</v>
      </c>
      <c r="G113" s="2" t="s">
        <v>111</v>
      </c>
      <c r="H113" s="2" t="s">
        <v>91</v>
      </c>
      <c r="I113" s="2" t="s">
        <v>112</v>
      </c>
      <c r="J113" s="2" t="s">
        <v>113</v>
      </c>
      <c r="K113" s="2" t="s">
        <v>114</v>
      </c>
      <c r="L113" s="2" t="s">
        <v>115</v>
      </c>
      <c r="M113" s="2"/>
      <c r="N113" s="19" t="s">
        <v>109</v>
      </c>
      <c r="O113" s="20" t="s">
        <v>110</v>
      </c>
      <c r="P113" s="21" t="s">
        <v>109</v>
      </c>
      <c r="Q113" s="20" t="s">
        <v>110</v>
      </c>
      <c r="R113" s="21" t="s">
        <v>109</v>
      </c>
      <c r="S113" s="20" t="s">
        <v>110</v>
      </c>
      <c r="T113" s="21" t="s">
        <v>109</v>
      </c>
      <c r="U113" s="20" t="s">
        <v>110</v>
      </c>
      <c r="V113" s="21" t="s">
        <v>109</v>
      </c>
      <c r="W113" s="20" t="s">
        <v>110</v>
      </c>
      <c r="X113" s="21" t="s">
        <v>109</v>
      </c>
      <c r="Y113" s="19" t="s">
        <v>110</v>
      </c>
      <c r="AA113" s="2"/>
      <c r="AB113" s="2"/>
      <c r="AC113" s="2"/>
    </row>
    <row r="114" spans="1:29" ht="16.5" thickTop="1" thickBot="1" x14ac:dyDescent="0.3">
      <c r="A114" s="12" t="s">
        <v>116</v>
      </c>
      <c r="C114">
        <f>+[1]BEARS!C153+'[1]@RAMS'!C153+[1]BUCS!C153+[1]COLTS!C153+'[1]@DOLPHINS'!C153+[1]FALCONS!C153+'[1]@BILLS'!C153+'[1]@VIKINGS'!C153+'[1]@EAGLES'!C153+'[1]@BEARS'!C153+[1]GIANTS!C153+[1]JETS!C153+'[1]@PACKERS'!C153+[1]VIKINGS!C153+'[1]@BUCS'!C153+[1]PACKERS!C153</f>
        <v>61</v>
      </c>
      <c r="D114">
        <f>+[1]BEARS!D153+'[1]@RAMS'!D153+[1]BUCS!D153+[1]COLTS!D153+'[1]@DOLPHINS'!D153+[1]FALCONS!D153+'[1]@BILLS'!D153+'[1]@VIKINGS'!D153+'[1]@EAGLES'!D153+'[1]@BEARS'!D153+[1]GIANTS!D153+[1]JETS!D153+'[1]@PACKERS'!D153+[1]VIKINGS!D153+'[1]@BUCS'!D153+[1]PACKERS!D153</f>
        <v>10</v>
      </c>
      <c r="E114">
        <f>+[1]BEARS!E153+'[1]@RAMS'!E153+[1]BUCS!E153+[1]COLTS!E153+'[1]@DOLPHINS'!E153+[1]FALCONS!E153+'[1]@BILLS'!E153+'[1]@VIKINGS'!E153+'[1]@EAGLES'!E153+'[1]@BEARS'!E153+[1]GIANTS!E153+[1]JETS!E153+'[1]@PACKERS'!E153+[1]VIKINGS!E153+'[1]@BUCS'!E153+[1]PACKERS!E153</f>
        <v>24</v>
      </c>
      <c r="F114">
        <f>+[1]BEARS!F153+'[1]@RAMS'!F153+[1]BUCS!F153+[1]COLTS!F153+'[1]@DOLPHINS'!F153+[1]FALCONS!F153+'[1]@BILLS'!F153+'[1]@VIKINGS'!F153+'[1]@EAGLES'!F153+'[1]@BEARS'!F153+[1]GIANTS!F153+[1]JETS!F153+'[1]@PACKERS'!F153+[1]VIKINGS!F153+'[1]@BUCS'!F153+[1]PACKERS!F153</f>
        <v>22</v>
      </c>
      <c r="G114">
        <f>F114/E114*100</f>
        <v>91.666666666666657</v>
      </c>
      <c r="H114">
        <f>MAX([1]BEARS!H153,'[1]@RAMS'!H153,[1]BUCS!H153,[1]COLTS!H153,'[1]@DOLPHINS'!H153,[1]FALCONS!H153,'[1]@BILLS'!H153,'[1]@VIKINGS'!H153,'[1]@EAGLES'!H153,'[1]@BEARS'!H153,[1]GIANTS!H153,[1]JETS!H153,'[1]@PACKERS'!H153,[1]VIKINGS!H153,'[1]@BUCS'!H153,[1]PACKERS!H153)</f>
        <v>46</v>
      </c>
      <c r="I114">
        <f>+[1]BEARS!I153+'[1]@RAMS'!I153+[1]BUCS!I153+[1]COLTS!I153+'[1]@DOLPHINS'!I153+[1]FALCONS!I153+'[1]@BILLS'!I153+'[1]@VIKINGS'!I153+'[1]@EAGLES'!I153+'[1]@BEARS'!I153+[1]GIANTS!I153+[1]JETS!I153+'[1]@PACKERS'!I153+[1]VIKINGS!I153+'[1]@BUCS'!I153+[1]PACKERS!I153</f>
        <v>27</v>
      </c>
      <c r="J114">
        <f>+[1]BEARS!J153+'[1]@RAMS'!J153+[1]BUCS!J153+[1]COLTS!J153+'[1]@DOLPHINS'!J153+[1]FALCONS!J153+'[1]@BILLS'!J153+'[1]@VIKINGS'!J153+'[1]@EAGLES'!J153+'[1]@BEARS'!J153+[1]GIANTS!J153+[1]JETS!J153+'[1]@PACKERS'!J153+[1]VIKINGS!J153+'[1]@BUCS'!J153+[1]PACKERS!J153</f>
        <v>27</v>
      </c>
      <c r="K114">
        <f>J114/I114*100</f>
        <v>100</v>
      </c>
      <c r="L114">
        <f>(F114*3)+J114</f>
        <v>93</v>
      </c>
      <c r="N114" s="23">
        <f>+[1]BEARS!N153+'[1]@RAMS'!N153+[1]BUCS!N153+[1]COLTS!N153+'[1]@DOLPHINS'!N153+[1]FALCONS!N153+'[1]@BILLS'!N153+'[1]@VIKINGS'!N153+'[1]@EAGLES'!N153+'[1]@BEARS'!N153+[1]GIANTS!N153+[1]JETS!N153+'[1]@PACKERS'!N153+[1]VIKINGS!N153+'[1]@BUCS'!N153+[1]PACKERS!N153</f>
        <v>1</v>
      </c>
      <c r="O114" s="24">
        <f>+[1]BEARS!O153+'[1]@RAMS'!O153+[1]BUCS!O153+[1]COLTS!O153+'[1]@DOLPHINS'!O153+[1]FALCONS!O153+'[1]@BILLS'!O153+'[1]@VIKINGS'!O153+'[1]@EAGLES'!O153+'[1]@BEARS'!O153+[1]GIANTS!O153+[1]JETS!O153+'[1]@PACKERS'!O153+[1]VIKINGS!O153+'[1]@BUCS'!O153+[1]PACKERS!O153</f>
        <v>2</v>
      </c>
      <c r="P114" s="25">
        <f>+[1]BEARS!P153+'[1]@RAMS'!P153+[1]BUCS!P153+[1]COLTS!P153+'[1]@DOLPHINS'!P153+[1]FALCONS!P153+'[1]@BILLS'!P153+'[1]@VIKINGS'!P153+'[1]@EAGLES'!P153+'[1]@BEARS'!P153+[1]GIANTS!P153+[1]JETS!P153+'[1]@PACKERS'!P153+[1]VIKINGS!P153+'[1]@BUCS'!P153+[1]PACKERS!P153</f>
        <v>7</v>
      </c>
      <c r="Q114" s="24">
        <f>+[1]BEARS!Q153+'[1]@RAMS'!Q153+[1]BUCS!Q153+[1]COLTS!Q153+'[1]@DOLPHINS'!Q153+[1]FALCONS!Q153+'[1]@BILLS'!Q153+'[1]@VIKINGS'!Q153+'[1]@EAGLES'!Q153+'[1]@BEARS'!Q153+[1]GIANTS!Q153+[1]JETS!Q153+'[1]@PACKERS'!Q153+[1]VIKINGS!Q153+'[1]@BUCS'!Q153+[1]PACKERS!Q153</f>
        <v>7</v>
      </c>
      <c r="R114" s="25">
        <f>+[1]BEARS!R153+'[1]@RAMS'!R153+[1]BUCS!R153+[1]COLTS!R153+'[1]@DOLPHINS'!R153+[1]FALCONS!R153+'[1]@BILLS'!R153+'[1]@VIKINGS'!R153+'[1]@EAGLES'!R153+'[1]@BEARS'!R153+[1]GIANTS!R153+[1]JETS!R153+'[1]@PACKERS'!R153+[1]VIKINGS!R153+'[1]@BUCS'!R153+[1]PACKERS!R153</f>
        <v>6</v>
      </c>
      <c r="S114" s="24">
        <f>+[1]BEARS!S153+'[1]@RAMS'!S153+[1]BUCS!S153+[1]COLTS!S153+'[1]@DOLPHINS'!S153+[1]FALCONS!S153+'[1]@BILLS'!S153+'[1]@VIKINGS'!S153+'[1]@EAGLES'!S153+'[1]@BEARS'!S153+[1]GIANTS!S153+[1]JETS!S153+'[1]@PACKERS'!S153+[1]VIKINGS!S153+'[1]@BUCS'!S153+[1]PACKERS!S153</f>
        <v>7</v>
      </c>
      <c r="T114" s="25">
        <f>+[1]BEARS!T153+'[1]@RAMS'!T153+[1]BUCS!T153+[1]COLTS!T153+'[1]@DOLPHINS'!T153+[1]FALCONS!T153+'[1]@BILLS'!T153+'[1]@VIKINGS'!T153+'[1]@EAGLES'!T153+'[1]@BEARS'!T153+[1]GIANTS!T153+[1]JETS!T153+'[1]@PACKERS'!T153+[1]VIKINGS!T153+'[1]@BUCS'!T153+[1]PACKERS!T153</f>
        <v>8</v>
      </c>
      <c r="U114" s="24">
        <f>+[1]BEARS!U153+'[1]@RAMS'!U153+[1]BUCS!U153+[1]COLTS!U153+'[1]@DOLPHINS'!U153+[1]FALCONS!U153+'[1]@BILLS'!U153+'[1]@VIKINGS'!U153+'[1]@EAGLES'!U153+'[1]@BEARS'!U153+[1]GIANTS!U153+[1]JETS!U153+'[1]@PACKERS'!U153+[1]VIKINGS!U153+'[1]@BUCS'!U153+[1]PACKERS!U153</f>
        <v>7</v>
      </c>
      <c r="V114" s="25">
        <f>+[1]BEARS!V153+'[1]@RAMS'!V153+[1]BUCS!V153+[1]COLTS!V153+'[1]@DOLPHINS'!V153+[1]FALCONS!V153+'[1]@BILLS'!V153+'[1]@VIKINGS'!V153+'[1]@EAGLES'!V153+'[1]@BEARS'!V153+[1]GIANTS!V153+[1]JETS!V153+'[1]@PACKERS'!V153+[1]VIKINGS!V153+'[1]@BUCS'!V153+[1]PACKERS!V153</f>
        <v>0</v>
      </c>
      <c r="W114" s="24">
        <f>+[1]BEARS!W153+'[1]@RAMS'!W153+[1]BUCS!W153+[1]COLTS!W153+'[1]@DOLPHINS'!W153+[1]FALCONS!W153+'[1]@BILLS'!W153+'[1]@VIKINGS'!W153+'[1]@EAGLES'!W153+'[1]@BEARS'!W153+[1]GIANTS!W153+[1]JETS!W153+'[1]@PACKERS'!W153+[1]VIKINGS!W153+'[1]@BUCS'!W153+[1]PACKERS!W153</f>
        <v>0</v>
      </c>
      <c r="X114" s="25">
        <f>+[1]BEARS!X153+'[1]@RAMS'!X153+[1]BUCS!X153+[1]COLTS!X153+'[1]@DOLPHINS'!X153+[1]FALCONS!X153+'[1]@BILLS'!X153+'[1]@VIKINGS'!X153+'[1]@EAGLES'!X153+'[1]@BEARS'!X153+[1]GIANTS!X153+[1]JETS!X153+'[1]@PACKERS'!X153+[1]VIKINGS!X153+'[1]@BUCS'!X153+[1]PACKERS!X153</f>
        <v>1</v>
      </c>
      <c r="Y114" s="23">
        <f>+[1]BEARS!Y153+'[1]@RAMS'!Y153+[1]BUCS!Y153+[1]COLTS!Y153+'[1]@DOLPHINS'!Y153+[1]FALCONS!Y153+'[1]@BILLS'!Y153+'[1]@VIKINGS'!Y153+'[1]@EAGLES'!Y153+'[1]@BEARS'!Y153+[1]GIANTS!Y153+[1]JETS!Y153+'[1]@PACKERS'!Y153+[1]VIKINGS!Y153+'[1]@BUCS'!Y153+[1]PACKERS!Y153</f>
        <v>0</v>
      </c>
      <c r="AA114" s="14"/>
      <c r="AB114" s="14"/>
      <c r="AC114" s="14"/>
    </row>
    <row r="115" spans="1:29" ht="16.5" thickTop="1" thickBot="1" x14ac:dyDescent="0.3">
      <c r="A115" s="12" t="s">
        <v>117</v>
      </c>
      <c r="C115">
        <f>+[1]BEARS!C154+'[1]@RAMS'!C154+[1]BUCS!C154+[1]COLTS!C154+'[1]@DOLPHINS'!C154+[1]FALCONS!C154+'[1]@BILLS'!C154+'[1]@VIKINGS'!C154+'[1]@EAGLES'!C154+'[1]@BEARS'!C154+[1]GIANTS!C154+[1]JETS!C154+'[1]@PACKERS'!C154+[1]VIKINGS!C154+'[1]@BUCS'!C154+[1]PACKERS!C154</f>
        <v>14</v>
      </c>
      <c r="D115">
        <f>+[1]BEARS!D154+'[1]@RAMS'!D154+[1]BUCS!D154+[1]COLTS!D154+'[1]@DOLPHINS'!D154+[1]FALCONS!D154+'[1]@BILLS'!D154+'[1]@VIKINGS'!D154+'[1]@EAGLES'!D154+'[1]@BEARS'!D154+[1]GIANTS!D154+[1]JETS!D154+'[1]@PACKERS'!D154+[1]VIKINGS!D154+'[1]@BUCS'!D154+[1]PACKERS!D154</f>
        <v>3</v>
      </c>
      <c r="E115">
        <f>+[1]BEARS!E154+'[1]@RAMS'!E154+[1]BUCS!E154+[1]COLTS!E154+'[1]@DOLPHINS'!E154+[1]FALCONS!E154+'[1]@BILLS'!E154+'[1]@VIKINGS'!E154+'[1]@EAGLES'!E154+'[1]@BEARS'!E154+[1]GIANTS!E154+[1]JETS!E154+'[1]@PACKERS'!E154+[1]VIKINGS!E154+'[1]@BUCS'!E154+[1]PACKERS!E154</f>
        <v>4</v>
      </c>
      <c r="F115">
        <f>+[1]BEARS!F154+'[1]@RAMS'!F154+[1]BUCS!F154+[1]COLTS!F154+'[1]@DOLPHINS'!F154+[1]FALCONS!F154+'[1]@BILLS'!F154+'[1]@VIKINGS'!F154+'[1]@EAGLES'!F154+'[1]@BEARS'!F154+[1]GIANTS!F154+[1]JETS!F154+'[1]@PACKERS'!F154+[1]VIKINGS!F154+'[1]@BUCS'!F154+[1]PACKERS!F154</f>
        <v>2</v>
      </c>
      <c r="G115">
        <f>F115/E115*100</f>
        <v>50</v>
      </c>
      <c r="H115">
        <f>MAX([1]BEARS!H154,'[1]@RAMS'!H154,[1]BUCS!H154,[1]COLTS!H154,'[1]@DOLPHINS'!H154,[1]FALCONS!H154,'[1]@BILLS'!H154,'[1]@VIKINGS'!H154,'[1]@EAGLES'!H154,'[1]@BEARS'!H154,[1]GIANTS!H154,[1]JETS!H154,'[1]@PACKERS'!H154,[1]VIKINGS!H154,'[1]@BUCS'!H154,[1]PACKERS!H154)</f>
        <v>32</v>
      </c>
      <c r="I115">
        <f>+[1]BEARS!I154+'[1]@RAMS'!I154+[1]BUCS!I154+[1]COLTS!I154+'[1]@DOLPHINS'!I154+[1]FALCONS!I154+'[1]@BILLS'!I154+'[1]@VIKINGS'!I154+'[1]@EAGLES'!I154+'[1]@BEARS'!I154+[1]GIANTS!I154+[1]JETS!I154+'[1]@PACKERS'!I154+[1]VIKINGS!I154+'[1]@BUCS'!I154+[1]PACKERS!I154</f>
        <v>9</v>
      </c>
      <c r="J115">
        <f>+[1]BEARS!J154+'[1]@RAMS'!J154+[1]BUCS!J154+[1]COLTS!J154+'[1]@DOLPHINS'!J154+[1]FALCONS!J154+'[1]@BILLS'!J154+'[1]@VIKINGS'!J154+'[1]@EAGLES'!J154+'[1]@BEARS'!J154+[1]GIANTS!J154+[1]JETS!J154+'[1]@PACKERS'!J154+[1]VIKINGS!J154+'[1]@BUCS'!J154+[1]PACKERS!J154</f>
        <v>9</v>
      </c>
      <c r="K115">
        <f>J115/I115*100</f>
        <v>100</v>
      </c>
      <c r="L115">
        <f>(F115*3)+J115</f>
        <v>15</v>
      </c>
      <c r="N115" s="23">
        <f>+[1]BEARS!N154+'[1]@RAMS'!N154+[1]BUCS!N154+[1]COLTS!N154+'[1]@DOLPHINS'!N154+[1]FALCONS!N154+'[1]@BILLS'!N154+'[1]@VIKINGS'!N154+'[1]@EAGLES'!N154+'[1]@BEARS'!N154+[1]GIANTS!N154+[1]JETS!N154+'[1]@PACKERS'!N154+[1]VIKINGS!N154+'[1]@BUCS'!N154+[1]PACKERS!N154</f>
        <v>0</v>
      </c>
      <c r="O115" s="24">
        <f>+[1]BEARS!O154+'[1]@RAMS'!O154+[1]BUCS!O154+[1]COLTS!O154+'[1]@DOLPHINS'!O154+[1]FALCONS!O154+'[1]@BILLS'!O154+'[1]@VIKINGS'!O154+'[1]@EAGLES'!O154+'[1]@BEARS'!O154+[1]GIANTS!O154+[1]JETS!O154+'[1]@PACKERS'!O154+[1]VIKINGS!O154+'[1]@BUCS'!O154+[1]PACKERS!O154</f>
        <v>0</v>
      </c>
      <c r="P115" s="25">
        <f>+[1]BEARS!P154+'[1]@RAMS'!P154+[1]BUCS!P154+[1]COLTS!P154+'[1]@DOLPHINS'!P154+[1]FALCONS!P154+'[1]@BILLS'!P154+'[1]@VIKINGS'!P154+'[1]@EAGLES'!P154+'[1]@BEARS'!P154+[1]GIANTS!P154+[1]JETS!P154+'[1]@PACKERS'!P154+[1]VIKINGS!P154+'[1]@BUCS'!P154+[1]PACKERS!P154</f>
        <v>0</v>
      </c>
      <c r="Q115" s="24">
        <f>+[1]BEARS!Q154+'[1]@RAMS'!Q154+[1]BUCS!Q154+[1]COLTS!Q154+'[1]@DOLPHINS'!Q154+[1]FALCONS!Q154+'[1]@BILLS'!Q154+'[1]@VIKINGS'!Q154+'[1]@EAGLES'!Q154+'[1]@BEARS'!Q154+[1]GIANTS!Q154+[1]JETS!Q154+'[1]@PACKERS'!Q154+[1]VIKINGS!Q154+'[1]@BUCS'!Q154+[1]PACKERS!Q154</f>
        <v>0</v>
      </c>
      <c r="R115" s="25">
        <f>+[1]BEARS!R154+'[1]@RAMS'!R154+[1]BUCS!R154+[1]COLTS!R154+'[1]@DOLPHINS'!R154+[1]FALCONS!R154+'[1]@BILLS'!R154+'[1]@VIKINGS'!R154+'[1]@EAGLES'!R154+'[1]@BEARS'!R154+[1]GIANTS!R154+[1]JETS!R154+'[1]@PACKERS'!R154+[1]VIKINGS!R154+'[1]@BUCS'!R154+[1]PACKERS!R154</f>
        <v>2</v>
      </c>
      <c r="S115" s="24">
        <f>+[1]BEARS!S154+'[1]@RAMS'!S154+[1]BUCS!S154+[1]COLTS!S154+'[1]@DOLPHINS'!S154+[1]FALCONS!S154+'[1]@BILLS'!S154+'[1]@VIKINGS'!S154+'[1]@EAGLES'!S154+'[1]@BEARS'!S154+[1]GIANTS!S154+[1]JETS!S154+'[1]@PACKERS'!S154+[1]VIKINGS!S154+'[1]@BUCS'!S154+[1]PACKERS!S154</f>
        <v>2</v>
      </c>
      <c r="T115" s="25">
        <f>+[1]BEARS!T154+'[1]@RAMS'!T154+[1]BUCS!T154+[1]COLTS!T154+'[1]@DOLPHINS'!T154+[1]FALCONS!T154+'[1]@BILLS'!T154+'[1]@VIKINGS'!T154+'[1]@EAGLES'!T154+'[1]@BEARS'!T154+[1]GIANTS!T154+[1]JETS!T154+'[1]@PACKERS'!T154+[1]VIKINGS!T154+'[1]@BUCS'!T154+[1]PACKERS!T154</f>
        <v>2</v>
      </c>
      <c r="U115" s="24">
        <f>+[1]BEARS!U154+'[1]@RAMS'!U154+[1]BUCS!U154+[1]COLTS!U154+'[1]@DOLPHINS'!U154+[1]FALCONS!U154+'[1]@BILLS'!U154+'[1]@VIKINGS'!U154+'[1]@EAGLES'!U154+'[1]@BEARS'!U154+[1]GIANTS!U154+[1]JETS!U154+'[1]@PACKERS'!U154+[1]VIKINGS!U154+'[1]@BUCS'!U154+[1]PACKERS!U154</f>
        <v>0</v>
      </c>
      <c r="V115" s="25">
        <f>+[1]BEARS!V154+'[1]@RAMS'!V154+[1]BUCS!V154+[1]COLTS!V154+'[1]@DOLPHINS'!V154+[1]FALCONS!V154+'[1]@BILLS'!V154+'[1]@VIKINGS'!V154+'[1]@EAGLES'!V154+'[1]@BEARS'!V154+[1]GIANTS!V154+[1]JETS!V154+'[1]@PACKERS'!V154+[1]VIKINGS!V154+'[1]@BUCS'!V154+[1]PACKERS!V154</f>
        <v>0</v>
      </c>
      <c r="W115" s="24">
        <f>+[1]BEARS!W154+'[1]@RAMS'!W154+[1]BUCS!W154+[1]COLTS!W154+'[1]@DOLPHINS'!W154+[1]FALCONS!W154+'[1]@BILLS'!W154+'[1]@VIKINGS'!W154+'[1]@EAGLES'!W154+'[1]@BEARS'!W154+[1]GIANTS!W154+[1]JETS!W154+'[1]@PACKERS'!W154+[1]VIKINGS!W154+'[1]@BUCS'!W154+[1]PACKERS!W154</f>
        <v>0</v>
      </c>
      <c r="X115" s="25">
        <f>+[1]BEARS!X154+'[1]@RAMS'!X154+[1]BUCS!X154+[1]COLTS!X154+'[1]@DOLPHINS'!X154+[1]FALCONS!X154+'[1]@BILLS'!X154+'[1]@VIKINGS'!X154+'[1]@EAGLES'!X154+'[1]@BEARS'!X154+[1]GIANTS!X154+[1]JETS!X154+'[1]@PACKERS'!X154+[1]VIKINGS!X154+'[1]@BUCS'!X154+[1]PACKERS!X154</f>
        <v>0</v>
      </c>
      <c r="Y115" s="23">
        <f>+[1]BEARS!Y154+'[1]@RAMS'!Y154+[1]BUCS!Y154+[1]COLTS!Y154+'[1]@DOLPHINS'!Y154+[1]FALCONS!Y154+'[1]@BILLS'!Y154+'[1]@VIKINGS'!Y154+'[1]@EAGLES'!Y154+'[1]@BEARS'!Y154+[1]GIANTS!Y154+[1]JETS!Y154+'[1]@PACKERS'!Y154+[1]VIKINGS!Y154+'[1]@BUCS'!Y154+[1]PACKERS!Y154</f>
        <v>0</v>
      </c>
    </row>
    <row r="116" spans="1:29" ht="15.75" thickTop="1" x14ac:dyDescent="0.25"/>
    <row r="117" spans="1:29" x14ac:dyDescent="0.25">
      <c r="A117" s="1" t="s">
        <v>118</v>
      </c>
      <c r="C117" s="2" t="s">
        <v>98</v>
      </c>
      <c r="D117" s="2" t="s">
        <v>100</v>
      </c>
      <c r="E117" s="2" t="s">
        <v>63</v>
      </c>
      <c r="F117" s="2" t="s">
        <v>91</v>
      </c>
      <c r="G117" s="2" t="s">
        <v>65</v>
      </c>
    </row>
    <row r="118" spans="1:29" x14ac:dyDescent="0.25">
      <c r="A118" s="12" t="s">
        <v>119</v>
      </c>
      <c r="C118">
        <f>+[1]BEARS!C159+'[1]@RAMS'!C159+[1]BUCS!C159+[1]COLTS!C159+'[1]@DOLPHINS'!C159+[1]FALCONS!C159+'[1]@BILLS'!C159+'[1]@VIKINGS'!C159+'[1]@EAGLES'!C159+'[1]@BEARS'!C159+[1]GIANTS!C159+[1]JETS!C159+'[1]@PACKERS'!C159+[1]VIKINGS!C159+'[1]@BUCS'!C159+[1]PACKERS!C159</f>
        <v>16</v>
      </c>
      <c r="D118">
        <f>+[1]BEARS!D159+'[1]@RAMS'!D159+[1]BUCS!D159+[1]COLTS!D159+'[1]@DOLPHINS'!D159+[1]FALCONS!D159+'[1]@BILLS'!D159+'[1]@VIKINGS'!D159+'[1]@EAGLES'!D159+'[1]@BEARS'!D159+[1]GIANTS!D159+[1]JETS!D159+'[1]@PACKERS'!D159+[1]VIKINGS!D159+'[1]@BUCS'!D159+[1]PACKERS!D159</f>
        <v>94</v>
      </c>
      <c r="E118" s="13">
        <f>+D118/C118</f>
        <v>5.875</v>
      </c>
      <c r="F118">
        <f>MAX([1]BEARS!F159,'[1]@RAMS'!F159,[1]BUCS!F159,[1]COLTS!F159,'[1]@DOLPHINS'!F159,[1]FALCONS!F159,'[1]@BILLS'!F159,'[1]@EAGLES'!F159,'[1]@BEARS'!F159,[1]GIANTS!F159,[1]JETS!F159,'[1]@PACKERS'!F159,[1]VIKINGS!F159,'[1]@BUCS'!F159,[1]PACKERS!F159,+'[1]@VIKINGS'!F159)</f>
        <v>30</v>
      </c>
      <c r="G118">
        <f>+[1]BEARS!G159+'[1]@RAMS'!G159+[1]BUCS!G159+[1]COLTS!G159+'[1]@DOLPHINS'!G159+[1]FALCONS!G159+'[1]@BILLS'!G159+'[1]@VIKINGS'!G159+'[1]@EAGLES'!G159+'[1]@BEARS'!G159+[1]GIANTS!G159+[1]JETS!G159+'[1]@PACKERS'!G159+[1]VIKINGS!G159+'[1]@BUCS'!G159+[1]PACKERS!G159</f>
        <v>0</v>
      </c>
    </row>
    <row r="119" spans="1:29" x14ac:dyDescent="0.25">
      <c r="A119" s="12" t="s">
        <v>123</v>
      </c>
      <c r="C119">
        <f>+[1]BEARS!C166+'[1]@RAMS'!C166+[1]BUCS!C166+[1]COLTS!C166+'[1]@DOLPHINS'!C166+[1]FALCONS!C166+'[1]@BILLS'!C166+'[1]@VIKINGS'!C166+'[1]@EAGLES'!C166+'[1]@BEARS'!C166+[1]GIANTS!C166+[1]JETS!C166+'[1]@PACKERS'!C166+[1]VIKINGS!C166+'[1]@BUCS'!C166+[1]PACKERS!C166</f>
        <v>5</v>
      </c>
      <c r="D119">
        <f>+[1]BEARS!D166+'[1]@RAMS'!D166+[1]BUCS!D166+[1]COLTS!D166+'[1]@DOLPHINS'!D166+[1]FALCONS!D166+'[1]@BILLS'!D166+'[1]@VIKINGS'!D166+'[1]@EAGLES'!D166+'[1]@BEARS'!D166+[1]GIANTS!D166+[1]JETS!D166+'[1]@PACKERS'!D166+[1]VIKINGS!D166+'[1]@BUCS'!D166+[1]PACKERS!D166</f>
        <v>36</v>
      </c>
      <c r="E119" s="13">
        <f>+D119/C119</f>
        <v>7.2</v>
      </c>
      <c r="F119">
        <f>MAX([1]BEARS!F166,'[1]@RAMS'!F166,[1]BUCS!F166,[1]COLTS!F166,'[1]@DOLPHINS'!F166,[1]FALCONS!F166,'[1]@BILLS'!F166,'[1]@EAGLES'!F166,'[1]@BEARS'!F166,[1]GIANTS!F166,[1]JETS!F166,'[1]@PACKERS'!F166,[1]VIKINGS!F166,'[1]@BUCS'!F166,[1]PACKERS!F166,+'[1]@VIKINGS'!F166)</f>
        <v>10</v>
      </c>
      <c r="G119">
        <f>+[1]BEARS!G166+'[1]@RAMS'!G166+[1]BUCS!G166+[1]COLTS!G166+'[1]@DOLPHINS'!G166+[1]FALCONS!G166+'[1]@BILLS'!G166+'[1]@VIKINGS'!G166+'[1]@EAGLES'!G166+'[1]@BEARS'!G166+[1]GIANTS!G166+[1]JETS!G166+'[1]@PACKERS'!G166+[1]VIKINGS!G166+'[1]@BUCS'!G166+[1]PACKERS!G166</f>
        <v>0</v>
      </c>
      <c r="N119" s="2"/>
      <c r="O119" s="2"/>
      <c r="P119" s="2"/>
    </row>
    <row r="120" spans="1:29" x14ac:dyDescent="0.25">
      <c r="A120" s="12" t="s">
        <v>124</v>
      </c>
      <c r="C120">
        <f>+[1]BEARS!C167+'[1]@RAMS'!C167+[1]BUCS!C167+[1]COLTS!C167+'[1]@DOLPHINS'!C167+[1]FALCONS!C167+'[1]@BILLS'!C167+'[1]@VIKINGS'!C167+'[1]@EAGLES'!C167+'[1]@BEARS'!C167+[1]GIANTS!C167+[1]JETS!C167+'[1]@PACKERS'!C167+[1]VIKINGS!C167+'[1]@BUCS'!C167+[1]PACKERS!C167</f>
        <v>4</v>
      </c>
      <c r="D120">
        <f>+[1]BEARS!D167+'[1]@RAMS'!D167+[1]BUCS!D167+[1]COLTS!D167+'[1]@DOLPHINS'!D167+[1]FALCONS!D167+'[1]@BILLS'!D167+'[1]@VIKINGS'!D167+'[1]@EAGLES'!D167+'[1]@BEARS'!D167+[1]GIANTS!D167+[1]JETS!D167+'[1]@PACKERS'!D167+[1]VIKINGS!D167+'[1]@BUCS'!D167+[1]PACKERS!D167</f>
        <v>20</v>
      </c>
      <c r="E120" s="13">
        <f>+D120/C120</f>
        <v>5</v>
      </c>
      <c r="F120">
        <f>MAX([1]BEARS!F167,'[1]@RAMS'!F167,[1]BUCS!F167,[1]COLTS!F167,'[1]@DOLPHINS'!F167,[1]FALCONS!F167,'[1]@BILLS'!F167,'[1]@EAGLES'!F167,'[1]@BEARS'!F167,[1]GIANTS!F167,[1]JETS!F167,'[1]@PACKERS'!F167,[1]VIKINGS!F167,'[1]@BUCS'!F167,[1]PACKERS!F167,+'[1]@VIKINGS'!F167)</f>
        <v>8</v>
      </c>
      <c r="G120">
        <f>+[1]BEARS!G167+'[1]@RAMS'!G167+[1]BUCS!G167+[1]COLTS!G167+'[1]@DOLPHINS'!G167+[1]FALCONS!G167+'[1]@BILLS'!G167+'[1]@VIKINGS'!G167+'[1]@EAGLES'!G167+'[1]@BEARS'!G167+[1]GIANTS!G167+[1]JETS!G167+'[1]@PACKERS'!G167+[1]VIKINGS!G167+'[1]@BUCS'!G167+[1]PACKERS!G167</f>
        <v>0</v>
      </c>
      <c r="I120" s="17"/>
      <c r="N120" s="14"/>
      <c r="O120" s="14"/>
      <c r="P120" s="14"/>
    </row>
    <row r="121" spans="1:29" x14ac:dyDescent="0.25">
      <c r="A121" s="12" t="s">
        <v>120</v>
      </c>
      <c r="C121">
        <f>+[1]BEARS!C160+'[1]@RAMS'!C160+[1]BUCS!C160+[1]COLTS!C160+'[1]@DOLPHINS'!C160+[1]FALCONS!C160+'[1]@BILLS'!C160+'[1]@VIKINGS'!C160+'[1]@EAGLES'!C160+'[1]@BEARS'!C160+[1]GIANTS!C160+[1]JETS!C160+'[1]@PACKERS'!C160+[1]VIKINGS!C160+'[1]@BUCS'!C160+[1]PACKERS!C160</f>
        <v>3</v>
      </c>
      <c r="D121">
        <f>+[1]BEARS!D160+'[1]@RAMS'!D160+[1]BUCS!D160+[1]COLTS!D160+'[1]@DOLPHINS'!D160+[1]FALCONS!D160+'[1]@BILLS'!D160+'[1]@VIKINGS'!D160+'[1]@EAGLES'!D160+'[1]@BEARS'!D160+[1]GIANTS!D160+[1]JETS!D160+'[1]@PACKERS'!D160+[1]VIKINGS!D160+'[1]@BUCS'!D160+'[1]@BUCS'!D160</f>
        <v>3</v>
      </c>
      <c r="E121" s="13">
        <f>+D121/C121</f>
        <v>1</v>
      </c>
      <c r="F121">
        <f>MAX([1]BEARS!F160,'[1]@RAMS'!F160,[1]BUCS!F160,[1]COLTS!F160,'[1]@DOLPHINS'!F160,[1]FALCONS!F160,'[1]@BILLS'!F160,'[1]@EAGLES'!F160,'[1]@BEARS'!F160,[1]GIANTS!F160,[1]JETS!F160,'[1]@PACKERS'!F160,[1]VIKINGS!F160,'[1]@BUCS'!F160,[1]PACKERS!F160,+'[1]@VIKINGS'!F160)</f>
        <v>3</v>
      </c>
      <c r="G121">
        <f>+[1]BEARS!G160+'[1]@RAMS'!G160+[1]BUCS!G160+[1]COLTS!G160+'[1]@DOLPHINS'!G160+[1]FALCONS!G160+'[1]@BILLS'!G160+'[1]@VIKINGS'!G160+'[1]@EAGLES'!G160+'[1]@BEARS'!G160+[1]GIANTS!G160+[1]JETS!G160+'[1]@PACKERS'!G160+[1]VIKINGS!G160+'[1]@BUCS'!G160+[1]PACKERS!G160</f>
        <v>0</v>
      </c>
    </row>
    <row r="122" spans="1:29" x14ac:dyDescent="0.25">
      <c r="A122" s="12" t="s">
        <v>121</v>
      </c>
      <c r="C122">
        <f>+[1]BEARS!C161+'[1]@RAMS'!C161+[1]BUCS!C161+[1]COLTS!C161+'[1]@DOLPHINS'!C161+[1]FALCONS!C161+'[1]@BILLS'!C161+'[1]@VIKINGS'!C161+'[1]@EAGLES'!C161+'[1]@BEARS'!C161+[1]GIANTS!C161+[1]JETS!C161+'[1]@PACKERS'!C161+[1]VIKINGS!C161+'[1]@BUCS'!C161+[1]PACKERS!C161</f>
        <v>2</v>
      </c>
      <c r="D122">
        <f>+[1]BEARS!D161+'[1]@RAMS'!D161+[1]BUCS!D161+[1]COLTS!D161+'[1]@DOLPHINS'!D161+[1]FALCONS!D161+'[1]@BILLS'!D161+'[1]@VIKINGS'!D161+'[1]@EAGLES'!D161+'[1]@BEARS'!D161+[1]GIANTS!D161+[1]JETS!D161+'[1]@PACKERS'!D161+[1]VIKINGS!D161+'[1]@BUCS'!D161+[1]PACKERS!D161</f>
        <v>80</v>
      </c>
      <c r="E122" s="13">
        <f>+D122/C122</f>
        <v>40</v>
      </c>
      <c r="F122">
        <f>MAX([1]BEARS!F161,'[1]@RAMS'!F161,[1]BUCS!F161,[1]COLTS!F161,'[1]@DOLPHINS'!F161,[1]FALCONS!F161,'[1]@BILLS'!F161,'[1]@EAGLES'!F161,'[1]@BEARS'!F161,[1]GIANTS!F161,[1]JETS!F161,'[1]@PACKERS'!F161,[1]VIKINGS!F161,'[1]@BUCS'!F161,[1]PACKERS!F161,+'[1]@VIKINGS'!F161)</f>
        <v>40</v>
      </c>
      <c r="G122">
        <f>+[1]BEARS!G161+'[1]@RAMS'!G161+[1]BUCS!G161+[1]COLTS!G161+'[1]@DOLPHINS'!G161+[1]FALCONS!G161+'[1]@BILLS'!G161+'[1]@VIKINGS'!G161+'[1]@EAGLES'!G161+'[1]@BEARS'!G161+[1]GIANTS!G161+[1]JETS!G161+'[1]@PACKERS'!G161+[1]VIKINGS!G161+'[1]@BUCS'!G161+[1]PACKERS!G161</f>
        <v>0</v>
      </c>
    </row>
    <row r="123" spans="1:29" x14ac:dyDescent="0.25">
      <c r="A123" s="12" t="s">
        <v>80</v>
      </c>
      <c r="C123">
        <f>+[1]BEARS!C162+'[1]@RAMS'!C162+[1]BUCS!C162+[1]COLTS!C162+'[1]@DOLPHINS'!C162+[1]FALCONS!C162+'[1]@BILLS'!C162+'[1]@VIKINGS'!C162+'[1]@EAGLES'!C162+'[1]@BEARS'!C162+[1]GIANTS!C162+[1]JETS!C162+'[1]@PACKERS'!C162+[1]VIKINGS!C162+'[1]@BUCS'!C162+[1]PACKERS!C162</f>
        <v>2</v>
      </c>
      <c r="D123">
        <f>+[1]BEARS!D162+'[1]@RAMS'!D162+[1]BUCS!D162+[1]COLTS!D162+'[1]@DOLPHINS'!D162+[1]FALCONS!D162+'[1]@BILLS'!D162+'[1]@VIKINGS'!D162+'[1]@EAGLES'!D162+'[1]@BEARS'!D162+[1]GIANTS!D162+[1]JETS!D162+'[1]@PACKERS'!D162+[1]VIKINGS!D162+'[1]@BUCS'!D162+[1]PACKERS!D162</f>
        <v>10</v>
      </c>
      <c r="E123" s="13">
        <f>+D123/C123</f>
        <v>5</v>
      </c>
      <c r="F123">
        <f>MAX([1]BEARS!F162,'[1]@RAMS'!F162,[1]BUCS!F162,[1]COLTS!F162,'[1]@DOLPHINS'!F162,[1]FALCONS!F162,'[1]@BILLS'!F162,'[1]@EAGLES'!F162,'[1]@BEARS'!F162,[1]GIANTS!F162,[1]JETS!F162,'[1]@PACKERS'!F162,[1]VIKINGS!F162,'[1]@BUCS'!F162,[1]PACKERS!F162,+'[1]@VIKINGS'!F162)</f>
        <v>11</v>
      </c>
      <c r="G123">
        <f>+[1]BEARS!G162+'[1]@RAMS'!G162+[1]BUCS!G162+[1]COLTS!G162+'[1]@DOLPHINS'!G162+[1]FALCONS!G162+'[1]@BILLS'!G162+'[1]@VIKINGS'!G162+'[1]@EAGLES'!G162+'[1]@BEARS'!G162+[1]GIANTS!G162+[1]JETS!G162+'[1]@PACKERS'!G162+[1]VIKINGS!G162+'[1]@BUCS'!G162+[1]PACKERS!G162</f>
        <v>0</v>
      </c>
    </row>
    <row r="124" spans="1:29" x14ac:dyDescent="0.25">
      <c r="A124" s="12" t="s">
        <v>122</v>
      </c>
      <c r="C124">
        <f>+[1]BEARS!C163+'[1]@RAMS'!C163+[1]BUCS!C163+[1]COLTS!C163+'[1]@DOLPHINS'!C163+[1]FALCONS!C163+'[1]@BILLS'!C163+'[1]@VIKINGS'!C163+'[1]@EAGLES'!C163+'[1]@BEARS'!C163+[1]GIANTS!C163+[1]JETS!C163+'[1]@PACKERS'!C163+[1]VIKINGS!C163+'[1]@BUCS'!C163+[1]PACKERS!C163</f>
        <v>2</v>
      </c>
      <c r="D124">
        <f>+[1]BEARS!D163+'[1]@RAMS'!D163+[1]BUCS!D163+[1]COLTS!D163+'[1]@DOLPHINS'!D163+[1]FALCONS!D163+'[1]@BILLS'!D163+'[1]@VIKINGS'!D163+'[1]@EAGLES'!D163+'[1]@BEARS'!D163+[1]GIANTS!D163+[1]JETS!D163+'[1]@PACKERS'!D163+[1]VIKINGS!D163+'[1]@BUCS'!D163+[1]PACKERS!D163</f>
        <v>16</v>
      </c>
      <c r="E124" s="13">
        <f>+D124/C124</f>
        <v>8</v>
      </c>
      <c r="F124">
        <f>MAX([1]BEARS!F163,'[1]@RAMS'!F163,[1]BUCS!F163,[1]COLTS!F163,'[1]@DOLPHINS'!F163,[1]FALCONS!F163,'[1]@BILLS'!F163,'[1]@EAGLES'!F163,'[1]@BEARS'!F163,[1]GIANTS!F163,[1]JETS!F163,'[1]@PACKERS'!F163,[1]VIKINGS!F163,'[1]@BUCS'!F163,[1]PACKERS!F163,+'[1]@VIKINGS'!F163)</f>
        <v>9</v>
      </c>
      <c r="G124">
        <f>+[1]BEARS!G163+'[1]@RAMS'!G163+[1]BUCS!G163+[1]COLTS!G163+'[1]@DOLPHINS'!G163+[1]FALCONS!G163+'[1]@BILLS'!G163+'[1]@VIKINGS'!G163+'[1]@EAGLES'!G163+'[1]@BEARS'!G163+[1]GIANTS!G163+[1]JETS!G163+'[1]@PACKERS'!G163+[1]VIKINGS!G163+'[1]@BUCS'!G163+[1]PACKERS!G163</f>
        <v>0</v>
      </c>
    </row>
    <row r="125" spans="1:29" x14ac:dyDescent="0.25">
      <c r="A125" s="12" t="s">
        <v>101</v>
      </c>
      <c r="C125">
        <f>+[1]BEARS!C164+'[1]@RAMS'!C164+[1]BUCS!C164+[1]COLTS!C164+'[1]@DOLPHINS'!C164+[1]FALCONS!C164+'[1]@BILLS'!C164+'[1]@VIKINGS'!C164+'[1]@EAGLES'!C164+'[1]@BEARS'!C164+[1]GIANTS!C164+[1]JETS!C164+'[1]@PACKERS'!C164+[1]VIKINGS!C164+'[1]@BUCS'!C164+[1]PACKERS!C164</f>
        <v>1</v>
      </c>
      <c r="D125">
        <f>+[1]BEARS!D164+'[1]@RAMS'!D164+[1]BUCS!D164+[1]COLTS!D164+'[1]@DOLPHINS'!D164+[1]FALCONS!D164+'[1]@BILLS'!D164+'[1]@VIKINGS'!D164+'[1]@EAGLES'!D164+'[1]@BEARS'!D164+[1]GIANTS!D164+[1]JETS!D164+'[1]@PACKERS'!D164+[1]VIKINGS!D164+'[1]@BUCS'!D164+[1]PACKERS!D164</f>
        <v>0</v>
      </c>
      <c r="E125" s="13">
        <f>+D125/C125</f>
        <v>0</v>
      </c>
      <c r="F125">
        <f>MAX([1]BEARS!F164,'[1]@RAMS'!F164,[1]BUCS!F164,[1]COLTS!F164,'[1]@DOLPHINS'!F164,[1]FALCONS!F164,'[1]@BILLS'!F164,'[1]@EAGLES'!F164,'[1]@BEARS'!F164,[1]GIANTS!F164,[1]JETS!F164,'[1]@PACKERS'!F164,[1]VIKINGS!F164,'[1]@BUCS'!F164,[1]PACKERS!F164,+'[1]@VIKINGS'!F164)</f>
        <v>0</v>
      </c>
      <c r="G125">
        <f>+[1]BEARS!G164+'[1]@RAMS'!G164+[1]BUCS!G164+[1]COLTS!G164+'[1]@DOLPHINS'!G164+[1]FALCONS!G164+'[1]@BILLS'!G164+'[1]@VIKINGS'!G164+'[1]@EAGLES'!G164+'[1]@BEARS'!G164+[1]GIANTS!G164+[1]JETS!G164+'[1]@PACKERS'!G164+[1]VIKINGS!G164+'[1]@BUCS'!G164+[1]PACKERS!G164</f>
        <v>0</v>
      </c>
    </row>
    <row r="127" spans="1:29" x14ac:dyDescent="0.25">
      <c r="A127" s="1" t="s">
        <v>125</v>
      </c>
      <c r="C127" s="2" t="s">
        <v>98</v>
      </c>
      <c r="D127" s="2"/>
      <c r="N127" s="2"/>
    </row>
    <row r="128" spans="1:29" x14ac:dyDescent="0.25">
      <c r="A128" s="12" t="s">
        <v>126</v>
      </c>
      <c r="C128">
        <f>[1]BEARS!C174+'[1]@RAMS'!C174+[1]BUCS!C174+[1]COLTS!C174+'[1]@DOLPHINS'!C174+[1]FALCONS!C174+'[1]@BILLS'!C174+'[1]@VIKINGS'!C174+'[1]@EAGLES'!C174+'[1]@BEARS'!C174+[1]GIANTS!C174+[1]JETS!C174+'[1]@PACKERS'!C174+[1]VIKINGS!C174+'[1]@BUCS'!C174+[1]PACKERS!C174</f>
        <v>13</v>
      </c>
      <c r="N128" s="14"/>
    </row>
    <row r="129" spans="1:16" x14ac:dyDescent="0.25">
      <c r="A129" s="12" t="s">
        <v>127</v>
      </c>
      <c r="C129">
        <f>[1]BEARS!C175+'[1]@RAMS'!C175+[1]BUCS!C175+[1]COLTS!C175+'[1]@DOLPHINS'!C175+[1]FALCONS!C175+'[1]@BILLS'!C175+'[1]@VIKINGS'!C175+'[1]@EAGLES'!C175+'[1]@BEARS'!C175+[1]GIANTS!C175+[1]JETS!C175+'[1]@PACKERS'!C175+[1]VIKINGS!C175+'[1]@BUCS'!C175+[1]PACKERS!C175</f>
        <v>10</v>
      </c>
    </row>
    <row r="130" spans="1:16" x14ac:dyDescent="0.25">
      <c r="A130" s="12" t="s">
        <v>129</v>
      </c>
      <c r="C130">
        <f>[1]BEARS!C178+'[1]@RAMS'!C178+[1]BUCS!C178+[1]COLTS!C178+'[1]@DOLPHINS'!C178+[1]FALCONS!C178+'[1]@BILLS'!C178+'[1]@VIKINGS'!C178+'[1]@EAGLES'!C178+'[1]@BEARS'!C178+[1]GIANTS!C178+[1]JETS!C178+'[1]@PACKERS'!C178+[1]VIKINGS!C178+'[1]@BUCS'!C178+[1]PACKERS!C178</f>
        <v>10</v>
      </c>
    </row>
    <row r="131" spans="1:16" x14ac:dyDescent="0.25">
      <c r="A131" s="12" t="s">
        <v>122</v>
      </c>
      <c r="C131">
        <f>[1]BEARS!C176+'[1]@RAMS'!C176+[1]BUCS!C176+[1]COLTS!C176+'[1]@DOLPHINS'!C176+[1]FALCONS!C176+'[1]@BILLS'!C176+'[1]@VIKINGS'!C176+'[1]@EAGLES'!C176+'[1]@BEARS'!C176+[1]GIANTS!C176+[1]JETS!C176+'[1]@PACKERS'!C176+[1]VIKINGS!C176+'[1]@BUCS'!C176+[1]PACKERS!C176</f>
        <v>6</v>
      </c>
    </row>
    <row r="132" spans="1:16" x14ac:dyDescent="0.25">
      <c r="A132" s="12" t="s">
        <v>128</v>
      </c>
      <c r="C132">
        <f>[1]BEARS!C177+'[1]@RAMS'!C177+[1]BUCS!C177+[1]COLTS!C177+'[1]@DOLPHINS'!C177+[1]FALCONS!C177+'[1]@BILLS'!C177+'[1]@VIKINGS'!C177+'[1]@EAGLES'!C177+'[1]@BEARS'!C177+[1]GIANTS!C177+[1]JETS!C177+'[1]@PACKERS'!C177+[1]VIKINGS!C177+'[1]@BUCS'!C177+[1]PACKERS!C177</f>
        <v>4.5</v>
      </c>
      <c r="P132" s="12"/>
    </row>
    <row r="133" spans="1:16" x14ac:dyDescent="0.25">
      <c r="A133" s="12" t="s">
        <v>121</v>
      </c>
      <c r="C133">
        <f>[1]BEARS!C179+'[1]@RAMS'!C179+[1]BUCS!C179+[1]COLTS!C179+'[1]@DOLPHINS'!C179+[1]FALCONS!C179+'[1]@BILLS'!C179+'[1]@VIKINGS'!C179+'[1]@EAGLES'!C179+'[1]@BEARS'!C179+[1]GIANTS!C179+[1]JETS!C179+'[1]@PACKERS'!C179+[1]VIKINGS!C179+'[1]@BUCS'!C179+[1]PACKERS!C179</f>
        <v>1</v>
      </c>
    </row>
    <row r="134" spans="1:16" x14ac:dyDescent="0.25">
      <c r="A134" s="12" t="s">
        <v>130</v>
      </c>
      <c r="C134">
        <f>[1]BEARS!C181+'[1]@RAMS'!C181+[1]BUCS!C181+[1]COLTS!C181+'[1]@DOLPHINS'!C181+[1]FALCONS!C181+'[1]@BILLS'!C181+'[1]@VIKINGS'!C181+'[1]@EAGLES'!C181+'[1]@BEARS'!C181+[1]GIANTS!C181+[1]JETS!C181+'[1]@PACKERS'!C181+[1]VIKINGS!C181+'[1]@BUCS'!C181+[1]PACKERS!C181</f>
        <v>0.5</v>
      </c>
    </row>
    <row r="135" spans="1:16" x14ac:dyDescent="0.25">
      <c r="E135" s="13"/>
      <c r="G135" s="1"/>
      <c r="I135" s="1"/>
      <c r="K135" s="1"/>
      <c r="M135" s="13"/>
    </row>
    <row r="136" spans="1:16" x14ac:dyDescent="0.25">
      <c r="D136" s="1" t="s">
        <v>6</v>
      </c>
      <c r="E136" s="1" t="s">
        <v>7</v>
      </c>
      <c r="N136" s="1" t="s">
        <v>6</v>
      </c>
      <c r="O136" s="1" t="s">
        <v>7</v>
      </c>
    </row>
    <row r="137" spans="1:16" x14ac:dyDescent="0.25">
      <c r="A137" t="s">
        <v>131</v>
      </c>
      <c r="C137">
        <f>[1]BEARS!D198+'[1]@RAMS'!D198+[1]BUCS!D198+[1]COLTS!D198+'[1]@DOLPHINS'!D198+[1]FALCONS!D198+'[1]@BILLS'!D198+'[1]@VIKINGS'!D198+'[1]@EAGLES'!D198+'[1]@BEARS'!D198+[1]GIANTS!D198+[1]JETS!D198+'[1]@PACKERS'!D198+[1]VIKINGS!D198+'[1]@BUCS'!D198+[1]PACKERS!D198</f>
        <v>220</v>
      </c>
      <c r="D137">
        <f>+C137/$B$2</f>
        <v>13.75</v>
      </c>
      <c r="E137" s="4">
        <f>224/16</f>
        <v>14</v>
      </c>
      <c r="H137" t="s">
        <v>131</v>
      </c>
      <c r="M137">
        <f>[1]BEARS!M198+'[1]@RAMS'!M198+[1]BUCS!M198+[1]COLTS!M198+'[1]@DOLPHINS'!M198+[1]FALCONS!M198+'[1]@BILLS'!M198+'[1]@VIKINGS'!M198+'[1]@EAGLES'!M198+'[1]@BEARS'!M198+[1]GIANTS!M198+[1]JETS!M198+'[1]@PACKERS'!M198+[1]VIKINGS!M198+'[1]@BUCS'!M198+[1]PACKERS!M198</f>
        <v>256</v>
      </c>
      <c r="N137" s="4">
        <f>+M137/$B$2</f>
        <v>16</v>
      </c>
      <c r="O137">
        <f>198/16</f>
        <v>12.375</v>
      </c>
    </row>
    <row r="138" spans="1:16" x14ac:dyDescent="0.25">
      <c r="A138" t="s">
        <v>132</v>
      </c>
      <c r="C138">
        <f>[1]BEARS!D199+'[1]@RAMS'!D199+[1]BUCS!D199+[1]COLTS!D199+'[1]@DOLPHINS'!D199+[1]FALCONS!D199+'[1]@BILLS'!D199+'[1]@VIKINGS'!D199+'[1]@EAGLES'!D199+'[1]@BEARS'!D199+[1]GIANTS!D199+[1]JETS!D199+'[1]@PACKERS'!D199+[1]VIKINGS!D199+'[1]@BUCS'!D199+[1]PACKERS!D199</f>
        <v>51</v>
      </c>
      <c r="D138">
        <f>+C138/$B$2</f>
        <v>3.1875</v>
      </c>
      <c r="E138" s="4">
        <f>87/16</f>
        <v>5.4375</v>
      </c>
      <c r="H138" t="s">
        <v>132</v>
      </c>
      <c r="M138">
        <f>[1]BEARS!M199+'[1]@RAMS'!M199+[1]BUCS!M199+[1]COLTS!M199+'[1]@DOLPHINS'!M199+[1]FALCONS!M199+'[1]@BILLS'!M199+'[1]@VIKINGS'!M199+'[1]@EAGLES'!M199+'[1]@BEARS'!M199+[1]GIANTS!M199+[1]JETS!M199+'[1]@PACKERS'!M199+[1]VIKINGS!M199+'[1]@BUCS'!M199+[1]PACKERS!M199</f>
        <v>77</v>
      </c>
      <c r="N138">
        <f>+M138/$B$2</f>
        <v>4.8125</v>
      </c>
      <c r="O138">
        <f>75/16</f>
        <v>4.6875</v>
      </c>
    </row>
    <row r="139" spans="1:16" x14ac:dyDescent="0.25">
      <c r="A139" t="s">
        <v>133</v>
      </c>
      <c r="C139" s="4">
        <f>C138/C137*100</f>
        <v>23.18181818181818</v>
      </c>
      <c r="E139" s="4">
        <f>E138/E137*100</f>
        <v>38.839285714285715</v>
      </c>
      <c r="H139" t="s">
        <v>133</v>
      </c>
      <c r="M139" s="4">
        <f>M138/M137*100</f>
        <v>30.078125</v>
      </c>
      <c r="O139" s="4">
        <f>O138/O137*100</f>
        <v>37.878787878787875</v>
      </c>
    </row>
    <row r="140" spans="1:16" x14ac:dyDescent="0.25">
      <c r="C140" s="1"/>
      <c r="E140" s="13"/>
    </row>
    <row r="141" spans="1:16" x14ac:dyDescent="0.25">
      <c r="C141" s="1"/>
    </row>
    <row r="142" spans="1:16" x14ac:dyDescent="0.25">
      <c r="C142" s="1"/>
    </row>
    <row r="143" spans="1:16" x14ac:dyDescent="0.25">
      <c r="C143" s="1"/>
    </row>
    <row r="144" spans="1:16" x14ac:dyDescent="0.25">
      <c r="C144" s="1"/>
    </row>
    <row r="145" spans="1:11" x14ac:dyDescent="0.25">
      <c r="C145" s="1"/>
    </row>
    <row r="146" spans="1:11" x14ac:dyDescent="0.25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C147" s="1"/>
      <c r="D147" s="13"/>
    </row>
    <row r="148" spans="1:11" x14ac:dyDescent="0.25">
      <c r="C148" s="1"/>
      <c r="D148" s="13"/>
    </row>
    <row r="149" spans="1:11" x14ac:dyDescent="0.25">
      <c r="C149" s="1"/>
      <c r="D149" s="13"/>
    </row>
    <row r="150" spans="1:11" x14ac:dyDescent="0.25">
      <c r="C150" s="1"/>
      <c r="D150" s="13"/>
    </row>
    <row r="151" spans="1:11" x14ac:dyDescent="0.25">
      <c r="C151" s="1"/>
      <c r="D151" s="13"/>
    </row>
    <row r="152" spans="1:11" x14ac:dyDescent="0.25">
      <c r="C152" s="1"/>
      <c r="D152" s="13"/>
    </row>
    <row r="153" spans="1:11" x14ac:dyDescent="0.25">
      <c r="C153" s="1"/>
    </row>
    <row r="154" spans="1:11" x14ac:dyDescent="0.25">
      <c r="C154" s="1"/>
    </row>
    <row r="155" spans="1:11" x14ac:dyDescent="0.25">
      <c r="C155" s="1"/>
    </row>
    <row r="156" spans="1:11" x14ac:dyDescent="0.25">
      <c r="B156" s="2"/>
      <c r="C156" s="1"/>
      <c r="D156" s="2"/>
      <c r="E156" s="2"/>
      <c r="F156" s="2"/>
      <c r="G156" s="2"/>
      <c r="H156" s="2"/>
      <c r="I156" s="2"/>
    </row>
    <row r="157" spans="1:11" x14ac:dyDescent="0.25">
      <c r="C157" s="1"/>
      <c r="D157" s="13"/>
    </row>
    <row r="158" spans="1:11" x14ac:dyDescent="0.25">
      <c r="C158" s="1"/>
    </row>
    <row r="159" spans="1:11" x14ac:dyDescent="0.25">
      <c r="C159" s="1"/>
      <c r="H159" s="17"/>
    </row>
    <row r="160" spans="1:11" x14ac:dyDescent="0.25">
      <c r="B160" s="2"/>
      <c r="C160" s="2"/>
      <c r="D160" s="2"/>
      <c r="E160" s="2"/>
      <c r="F160" s="2"/>
      <c r="G160" s="2"/>
      <c r="H160" s="2"/>
      <c r="I160" s="2"/>
    </row>
    <row r="161" spans="8:8" x14ac:dyDescent="0.25">
      <c r="H161" s="13"/>
    </row>
  </sheetData>
  <sortState xmlns:xlrd2="http://schemas.microsoft.com/office/spreadsheetml/2017/richdata2" ref="A128:C134">
    <sortCondition descending="1" ref="C128:C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14437</dc:creator>
  <cp:lastModifiedBy>14437</cp:lastModifiedBy>
  <dcterms:created xsi:type="dcterms:W3CDTF">2020-11-18T05:39:17Z</dcterms:created>
  <dcterms:modified xsi:type="dcterms:W3CDTF">2020-11-18T05:44:58Z</dcterms:modified>
</cp:coreProperties>
</file>