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6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7.xml" ContentType="application/vnd.openxmlformats-officedocument.drawing+xml"/>
  <Override PartName="/xl/ctrlProps/ctrlProp25.xml" ContentType="application/vnd.ms-excel.controlproperties+xml"/>
  <Override PartName="/xl/drawings/drawing8.xml" ContentType="application/vnd.openxmlformats-officedocument.drawing+xml"/>
  <Override PartName="/xl/ctrlProps/ctrlProp26.xml" ContentType="application/vnd.ms-excel.controlproperties+xml"/>
  <Override PartName="/xl/drawings/drawing9.xml" ContentType="application/vnd.openxmlformats-officedocument.drawing+xml"/>
  <Override PartName="/xl/ctrlProps/ctrlProp27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arkzarb/Documents/Files/Football/1984 USFL/1984 USFL Workbooks/GREG'S VAULT/"/>
    </mc:Choice>
  </mc:AlternateContent>
  <xr:revisionPtr revIDLastSave="0" documentId="8_{364B0AD1-04E9-7F48-B50C-830BE5476C8A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TEAM OFFENSE" sheetId="1" r:id="rId1"/>
    <sheet name="TEAM DEFENSE" sheetId="2" r:id="rId2"/>
    <sheet name="PASSING" sheetId="4" r:id="rId3"/>
    <sheet name="RUSH-REC" sheetId="3" r:id="rId4"/>
    <sheet name="INTS-SACKS" sheetId="5" r:id="rId5"/>
    <sheet name="FGS - KO" sheetId="6" r:id="rId6"/>
    <sheet name="PUNTING" sheetId="7" r:id="rId7"/>
    <sheet name="PUNT RETURNS" sheetId="8" r:id="rId8"/>
    <sheet name="KICKOFF RETURNS" sheetId="9" r:id="rId9"/>
    <sheet name="LEADERS" sheetId="10" r:id="rId10"/>
    <sheet name="Conversions" sheetId="11" r:id="rId11"/>
    <sheet name="Sheet1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9">LEADERS!$S$1:$AC$24</definedName>
    <definedName name="_xlnm.Print_Area" localSheetId="2">PASSING!$A$1:$Q$12</definedName>
    <definedName name="_xlnm.Print_Area" localSheetId="0">'TEAM OFFENSE'!$CC$1:$CM$35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0" i="9" l="1"/>
  <c r="B110" i="9"/>
  <c r="C110" i="9"/>
  <c r="D110" i="9"/>
  <c r="E110" i="9"/>
  <c r="F110" i="9"/>
  <c r="G110" i="9"/>
  <c r="H110" i="9"/>
  <c r="E20" i="2"/>
  <c r="BJ3" i="2"/>
  <c r="C1" i="4"/>
  <c r="B1" i="4"/>
  <c r="BK3" i="2"/>
  <c r="BN3" i="2"/>
  <c r="BO3" i="2"/>
  <c r="N20" i="2"/>
  <c r="BJ4" i="2"/>
  <c r="BK4" i="2"/>
  <c r="BN4" i="2"/>
  <c r="BO4" i="2"/>
  <c r="R20" i="2"/>
  <c r="BJ5" i="2"/>
  <c r="BK5" i="2"/>
  <c r="BN5" i="2"/>
  <c r="BO5" i="2"/>
  <c r="F20" i="2"/>
  <c r="BJ6" i="2"/>
  <c r="BK6" i="2"/>
  <c r="BN6" i="2"/>
  <c r="BO6" i="2"/>
  <c r="K20" i="2"/>
  <c r="BJ7" i="2"/>
  <c r="BK7" i="2"/>
  <c r="BN7" i="2"/>
  <c r="BO7" i="2"/>
  <c r="O20" i="2"/>
  <c r="BJ8" i="2"/>
  <c r="BK8" i="2"/>
  <c r="BN8" i="2"/>
  <c r="BO8" i="2"/>
  <c r="T20" i="2"/>
  <c r="BJ9" i="2"/>
  <c r="BK9" i="2"/>
  <c r="BN9" i="2"/>
  <c r="BO9" i="2"/>
  <c r="U20" i="2"/>
  <c r="BJ10" i="2"/>
  <c r="BK10" i="2"/>
  <c r="BN10" i="2"/>
  <c r="BO10" i="2"/>
  <c r="P20" i="2"/>
  <c r="BJ11" i="2"/>
  <c r="BK11" i="2"/>
  <c r="BN11" i="2"/>
  <c r="BO11" i="2"/>
  <c r="M20" i="2"/>
  <c r="BJ13" i="2"/>
  <c r="BK13" i="2"/>
  <c r="BN13" i="2"/>
  <c r="BO13" i="2"/>
  <c r="H20" i="2"/>
  <c r="BJ14" i="2"/>
  <c r="BK14" i="2"/>
  <c r="BN14" i="2"/>
  <c r="BO14" i="2"/>
  <c r="I20" i="2"/>
  <c r="BJ12" i="2"/>
  <c r="BK12" i="2"/>
  <c r="BN12" i="2"/>
  <c r="BO12" i="2"/>
  <c r="L20" i="2"/>
  <c r="BJ16" i="2"/>
  <c r="BK16" i="2"/>
  <c r="BN16" i="2"/>
  <c r="BO16" i="2"/>
  <c r="S20" i="2"/>
  <c r="BJ15" i="2"/>
  <c r="BK15" i="2"/>
  <c r="BN15" i="2"/>
  <c r="BO15" i="2"/>
  <c r="Q20" i="2"/>
  <c r="BJ17" i="2"/>
  <c r="BK17" i="2"/>
  <c r="BN17" i="2"/>
  <c r="BO17" i="2"/>
  <c r="V20" i="2"/>
  <c r="BJ18" i="2"/>
  <c r="BK18" i="2"/>
  <c r="BN18" i="2"/>
  <c r="BO18" i="2"/>
  <c r="J20" i="2"/>
  <c r="BJ19" i="2"/>
  <c r="BK19" i="2"/>
  <c r="BN19" i="2"/>
  <c r="BO19" i="2"/>
  <c r="G20" i="2"/>
  <c r="BJ20" i="2"/>
  <c r="BK20" i="2"/>
  <c r="BN20" i="2"/>
  <c r="BO20" i="2"/>
  <c r="BO36" i="2"/>
  <c r="A153" i="3"/>
  <c r="B153" i="3"/>
  <c r="C153" i="3"/>
  <c r="D153" i="3"/>
  <c r="E153" i="3"/>
  <c r="F153" i="3"/>
  <c r="G153" i="3"/>
  <c r="H153" i="3"/>
  <c r="M5" i="5"/>
  <c r="M9" i="5"/>
  <c r="M7" i="5"/>
  <c r="L5" i="5"/>
  <c r="L9" i="5"/>
  <c r="L7" i="5"/>
  <c r="K5" i="5"/>
  <c r="K9" i="5"/>
  <c r="K7" i="5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AM10" i="1"/>
  <c r="G8" i="5"/>
  <c r="G7" i="5"/>
  <c r="G6" i="5"/>
  <c r="F8" i="5"/>
  <c r="F7" i="5"/>
  <c r="F6" i="5"/>
  <c r="E8" i="5"/>
  <c r="E7" i="5"/>
  <c r="E6" i="5"/>
  <c r="D8" i="5"/>
  <c r="D7" i="5"/>
  <c r="D6" i="5"/>
  <c r="C8" i="5"/>
  <c r="C7" i="5"/>
  <c r="C6" i="5"/>
  <c r="B8" i="5"/>
  <c r="B7" i="5"/>
  <c r="B6" i="5"/>
  <c r="A8" i="5"/>
  <c r="A6" i="5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AL92" i="1"/>
  <c r="AM92" i="1"/>
  <c r="AM94" i="1"/>
  <c r="AM95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AL91" i="1"/>
  <c r="G5" i="5"/>
  <c r="Q21" i="10"/>
  <c r="F5" i="5"/>
  <c r="P21" i="10"/>
  <c r="E5" i="5"/>
  <c r="O21" i="10"/>
  <c r="D5" i="5"/>
  <c r="N21" i="10"/>
  <c r="C5" i="5"/>
  <c r="M21" i="10"/>
  <c r="B5" i="5"/>
  <c r="L21" i="10"/>
  <c r="A5" i="5"/>
  <c r="I21" i="10"/>
  <c r="M11" i="5"/>
  <c r="M3" i="5"/>
  <c r="L11" i="5"/>
  <c r="L3" i="5"/>
  <c r="K11" i="5"/>
  <c r="K3" i="5"/>
  <c r="A55" i="8"/>
  <c r="B55" i="8"/>
  <c r="C55" i="8"/>
  <c r="D55" i="8"/>
  <c r="E55" i="8"/>
  <c r="F55" i="8"/>
  <c r="G55" i="8"/>
  <c r="H55" i="8"/>
  <c r="I55" i="8"/>
  <c r="A148" i="3"/>
  <c r="B148" i="3"/>
  <c r="C148" i="3"/>
  <c r="J148" i="3"/>
  <c r="D148" i="3"/>
  <c r="E148" i="3"/>
  <c r="F148" i="3"/>
  <c r="G148" i="3"/>
  <c r="H148" i="3"/>
  <c r="G10" i="5"/>
  <c r="F10" i="5"/>
  <c r="E10" i="5"/>
  <c r="D10" i="5"/>
  <c r="C10" i="5"/>
  <c r="B10" i="5"/>
  <c r="A10" i="5"/>
  <c r="M10" i="5"/>
  <c r="M6" i="5"/>
  <c r="M33" i="10"/>
  <c r="L10" i="5"/>
  <c r="L6" i="5"/>
  <c r="L33" i="10"/>
  <c r="K6" i="5"/>
  <c r="I33" i="10"/>
  <c r="A186" i="3"/>
  <c r="B186" i="3"/>
  <c r="C186" i="3"/>
  <c r="D186" i="3"/>
  <c r="E186" i="3"/>
  <c r="F186" i="3"/>
  <c r="G186" i="3"/>
  <c r="H186" i="3"/>
  <c r="P57" i="4"/>
  <c r="O57" i="4"/>
  <c r="N57" i="4"/>
  <c r="L57" i="4"/>
  <c r="K57" i="4"/>
  <c r="J57" i="4"/>
  <c r="I57" i="4"/>
  <c r="H57" i="4"/>
  <c r="G57" i="4"/>
  <c r="F57" i="4"/>
  <c r="E57" i="4"/>
  <c r="D57" i="4"/>
  <c r="C57" i="4"/>
  <c r="A57" i="4"/>
  <c r="B57" i="4"/>
  <c r="C125" i="9"/>
  <c r="C91" i="9"/>
  <c r="C33" i="9"/>
  <c r="C107" i="9"/>
  <c r="C71" i="9"/>
  <c r="C53" i="9"/>
  <c r="C163" i="9"/>
  <c r="C162" i="9"/>
  <c r="C109" i="9"/>
  <c r="C161" i="9"/>
  <c r="C90" i="9"/>
  <c r="C101" i="9"/>
  <c r="C160" i="9"/>
  <c r="C159" i="9"/>
  <c r="C158" i="9"/>
  <c r="C89" i="9"/>
  <c r="C23" i="9"/>
  <c r="C157" i="9"/>
  <c r="C79" i="9"/>
  <c r="C156" i="9"/>
  <c r="C155" i="9"/>
  <c r="C154" i="9"/>
  <c r="C153" i="9"/>
  <c r="C117" i="9"/>
  <c r="C152" i="9"/>
  <c r="C122" i="9"/>
  <c r="C151" i="9"/>
  <c r="C150" i="9"/>
  <c r="C149" i="9"/>
  <c r="C148" i="9"/>
  <c r="C147" i="9"/>
  <c r="C106" i="9"/>
  <c r="C146" i="9"/>
  <c r="C145" i="9"/>
  <c r="C144" i="9"/>
  <c r="C143" i="9"/>
  <c r="C142" i="9"/>
  <c r="C278" i="9"/>
  <c r="C277" i="9"/>
  <c r="C279" i="9"/>
  <c r="C141" i="9"/>
  <c r="C16" i="9"/>
  <c r="C93" i="9"/>
  <c r="I93" i="9"/>
  <c r="C140" i="9"/>
  <c r="C139" i="9"/>
  <c r="C40" i="9"/>
  <c r="C138" i="9"/>
  <c r="C137" i="9"/>
  <c r="C136" i="9"/>
  <c r="C135" i="9"/>
  <c r="C134" i="9"/>
  <c r="C52" i="9"/>
  <c r="C133" i="9"/>
  <c r="C39" i="9"/>
  <c r="C132" i="9"/>
  <c r="C10" i="9"/>
  <c r="C100" i="9"/>
  <c r="C131" i="9"/>
  <c r="C130" i="9"/>
  <c r="C129" i="9"/>
  <c r="C119" i="9"/>
  <c r="C102" i="9"/>
  <c r="C128" i="9"/>
  <c r="C127" i="9"/>
  <c r="C116" i="9"/>
  <c r="C126" i="9"/>
  <c r="C124" i="9"/>
  <c r="C123" i="9"/>
  <c r="C121" i="9"/>
  <c r="C118" i="9"/>
  <c r="C120" i="9"/>
  <c r="C113" i="9"/>
  <c r="C115" i="9"/>
  <c r="C114" i="9"/>
  <c r="C112" i="9"/>
  <c r="C103" i="9"/>
  <c r="C98" i="9"/>
  <c r="C108" i="9"/>
  <c r="C105" i="9"/>
  <c r="I105" i="9"/>
  <c r="C78" i="9"/>
  <c r="C94" i="9"/>
  <c r="C74" i="9"/>
  <c r="C95" i="9"/>
  <c r="C99" i="9"/>
  <c r="C111" i="9"/>
  <c r="C88" i="9"/>
  <c r="C92" i="9"/>
  <c r="C104" i="9"/>
  <c r="C83" i="9"/>
  <c r="C86" i="9"/>
  <c r="C41" i="9"/>
  <c r="C84" i="9"/>
  <c r="C76" i="9"/>
  <c r="C80" i="9"/>
  <c r="C97" i="9"/>
  <c r="C44" i="9"/>
  <c r="C73" i="9"/>
  <c r="C64" i="9"/>
  <c r="C87" i="9"/>
  <c r="C81" i="9"/>
  <c r="C75" i="9"/>
  <c r="C72" i="9"/>
  <c r="C29" i="9"/>
  <c r="C70" i="9"/>
  <c r="C43" i="9"/>
  <c r="C69" i="9"/>
  <c r="C49" i="9"/>
  <c r="C62" i="9"/>
  <c r="C58" i="9"/>
  <c r="C63" i="9"/>
  <c r="C61" i="9"/>
  <c r="C82" i="9"/>
  <c r="C85" i="9"/>
  <c r="C60" i="9"/>
  <c r="C96" i="9"/>
  <c r="C54" i="9"/>
  <c r="C42" i="9"/>
  <c r="C57" i="9"/>
  <c r="C56" i="9"/>
  <c r="C38" i="9"/>
  <c r="C48" i="9"/>
  <c r="C51" i="9"/>
  <c r="C68" i="9"/>
  <c r="C50" i="9"/>
  <c r="C66" i="9"/>
  <c r="C46" i="9"/>
  <c r="C45" i="9"/>
  <c r="C67" i="9"/>
  <c r="C36" i="9"/>
  <c r="C15" i="9"/>
  <c r="C65" i="9"/>
  <c r="C77" i="9"/>
  <c r="C13" i="9"/>
  <c r="C35" i="9"/>
  <c r="C34" i="9"/>
  <c r="C37" i="9"/>
  <c r="C12" i="9"/>
  <c r="C30" i="9"/>
  <c r="C282" i="9"/>
  <c r="C281" i="9"/>
  <c r="C283" i="9"/>
  <c r="C22" i="9"/>
  <c r="C8" i="9"/>
  <c r="C32" i="9"/>
  <c r="C28" i="9"/>
  <c r="C5" i="9"/>
  <c r="C59" i="9"/>
  <c r="C27" i="9"/>
  <c r="C31" i="9"/>
  <c r="C24" i="9"/>
  <c r="C25" i="9"/>
  <c r="C21" i="9"/>
  <c r="H282" i="9"/>
  <c r="H281" i="9"/>
  <c r="H283" i="9"/>
  <c r="H22" i="9"/>
  <c r="G282" i="9"/>
  <c r="G281" i="9"/>
  <c r="G283" i="9"/>
  <c r="G22" i="9"/>
  <c r="F281" i="9"/>
  <c r="F282" i="9"/>
  <c r="F283" i="9"/>
  <c r="F22" i="9"/>
  <c r="D282" i="9"/>
  <c r="D281" i="9"/>
  <c r="D283" i="9"/>
  <c r="A22" i="9"/>
  <c r="E282" i="9"/>
  <c r="B282" i="9"/>
  <c r="E281" i="9"/>
  <c r="B281" i="9"/>
  <c r="A282" i="9"/>
  <c r="A281" i="9"/>
  <c r="E279" i="9"/>
  <c r="E141" i="9"/>
  <c r="H278" i="9"/>
  <c r="H277" i="9"/>
  <c r="H279" i="9"/>
  <c r="H141" i="9"/>
  <c r="G278" i="9"/>
  <c r="G277" i="9"/>
  <c r="G279" i="9"/>
  <c r="G141" i="9"/>
  <c r="F277" i="9"/>
  <c r="F278" i="9"/>
  <c r="F279" i="9"/>
  <c r="F141" i="9"/>
  <c r="D278" i="9"/>
  <c r="D277" i="9"/>
  <c r="D279" i="9"/>
  <c r="D141" i="9"/>
  <c r="A141" i="9"/>
  <c r="B278" i="9"/>
  <c r="B277" i="9"/>
  <c r="A278" i="9"/>
  <c r="A277" i="9"/>
  <c r="H274" i="9"/>
  <c r="H273" i="9"/>
  <c r="H275" i="9"/>
  <c r="H17" i="9"/>
  <c r="G274" i="9"/>
  <c r="G273" i="9"/>
  <c r="G275" i="9"/>
  <c r="G17" i="9"/>
  <c r="F273" i="9"/>
  <c r="F274" i="9"/>
  <c r="F275" i="9"/>
  <c r="F17" i="9"/>
  <c r="D68" i="9"/>
  <c r="D47" i="9"/>
  <c r="C47" i="9"/>
  <c r="D66" i="9"/>
  <c r="D50" i="9"/>
  <c r="D49" i="9"/>
  <c r="D48" i="9"/>
  <c r="D40" i="9"/>
  <c r="D12" i="9"/>
  <c r="D46" i="9"/>
  <c r="D45" i="9"/>
  <c r="D44" i="9"/>
  <c r="D38" i="9"/>
  <c r="D37" i="9"/>
  <c r="D43" i="9"/>
  <c r="E17" i="9"/>
  <c r="D274" i="9"/>
  <c r="D273" i="9"/>
  <c r="D275" i="9"/>
  <c r="D17" i="9"/>
  <c r="C274" i="9"/>
  <c r="C273" i="9"/>
  <c r="C275" i="9"/>
  <c r="C17" i="9"/>
  <c r="A17" i="9"/>
  <c r="E274" i="9"/>
  <c r="B274" i="9"/>
  <c r="E273" i="9"/>
  <c r="B273" i="9"/>
  <c r="A274" i="9"/>
  <c r="A273" i="9"/>
  <c r="I143" i="8"/>
  <c r="I142" i="8"/>
  <c r="I144" i="8"/>
  <c r="I17" i="8"/>
  <c r="H143" i="8"/>
  <c r="H142" i="8"/>
  <c r="H144" i="8"/>
  <c r="H17" i="8"/>
  <c r="G142" i="8"/>
  <c r="G143" i="8"/>
  <c r="G144" i="8"/>
  <c r="G17" i="8"/>
  <c r="F17" i="8"/>
  <c r="E143" i="8"/>
  <c r="E142" i="8"/>
  <c r="E144" i="8"/>
  <c r="E17" i="8"/>
  <c r="D143" i="8"/>
  <c r="D142" i="8"/>
  <c r="D144" i="8"/>
  <c r="D17" i="8"/>
  <c r="C143" i="8"/>
  <c r="C142" i="8"/>
  <c r="C144" i="8"/>
  <c r="C17" i="8"/>
  <c r="A17" i="8"/>
  <c r="F143" i="8"/>
  <c r="B143" i="8"/>
  <c r="F142" i="8"/>
  <c r="B142" i="8"/>
  <c r="A143" i="8"/>
  <c r="A142" i="8"/>
  <c r="H53" i="7"/>
  <c r="H52" i="7"/>
  <c r="H54" i="7"/>
  <c r="H8" i="7"/>
  <c r="G53" i="7"/>
  <c r="G52" i="7"/>
  <c r="G54" i="7"/>
  <c r="G8" i="7"/>
  <c r="F52" i="7"/>
  <c r="F53" i="7"/>
  <c r="F54" i="7"/>
  <c r="F8" i="7"/>
  <c r="D53" i="7"/>
  <c r="D52" i="7"/>
  <c r="D54" i="7"/>
  <c r="C53" i="7"/>
  <c r="C52" i="7"/>
  <c r="C54" i="7"/>
  <c r="C8" i="7"/>
  <c r="A8" i="7"/>
  <c r="E53" i="7"/>
  <c r="B53" i="7"/>
  <c r="E52" i="7"/>
  <c r="B52" i="7"/>
  <c r="A53" i="7"/>
  <c r="A52" i="7"/>
  <c r="AC116" i="6"/>
  <c r="AC117" i="6"/>
  <c r="AC118" i="6"/>
  <c r="AC9" i="6"/>
  <c r="AB116" i="6"/>
  <c r="AB117" i="6"/>
  <c r="AB118" i="6"/>
  <c r="AB9" i="6"/>
  <c r="AA116" i="6"/>
  <c r="AA117" i="6"/>
  <c r="AA118" i="6"/>
  <c r="AA9" i="6"/>
  <c r="Z116" i="6"/>
  <c r="Z117" i="6"/>
  <c r="Z118" i="6"/>
  <c r="Z9" i="6"/>
  <c r="Y116" i="6"/>
  <c r="Y117" i="6"/>
  <c r="Y118" i="6"/>
  <c r="Y9" i="6"/>
  <c r="X116" i="6"/>
  <c r="X117" i="6"/>
  <c r="X118" i="6"/>
  <c r="X9" i="6"/>
  <c r="W116" i="6"/>
  <c r="W117" i="6"/>
  <c r="W118" i="6"/>
  <c r="W9" i="6"/>
  <c r="V116" i="6"/>
  <c r="V117" i="6"/>
  <c r="V118" i="6"/>
  <c r="V9" i="6"/>
  <c r="U116" i="6"/>
  <c r="U117" i="6"/>
  <c r="U118" i="6"/>
  <c r="U9" i="6"/>
  <c r="T116" i="6"/>
  <c r="T117" i="6"/>
  <c r="T118" i="6"/>
  <c r="T9" i="6"/>
  <c r="Q116" i="6"/>
  <c r="Q117" i="6"/>
  <c r="Q118" i="6"/>
  <c r="Q9" i="6"/>
  <c r="N116" i="6"/>
  <c r="N117" i="6"/>
  <c r="N118" i="6"/>
  <c r="O116" i="6"/>
  <c r="O117" i="6"/>
  <c r="O118" i="6"/>
  <c r="O9" i="6"/>
  <c r="M116" i="6"/>
  <c r="M117" i="6"/>
  <c r="M118" i="6"/>
  <c r="M9" i="6"/>
  <c r="L116" i="6"/>
  <c r="L117" i="6"/>
  <c r="L118" i="6"/>
  <c r="L9" i="6"/>
  <c r="I9" i="6"/>
  <c r="H9" i="6"/>
  <c r="E116" i="6"/>
  <c r="C116" i="6"/>
  <c r="F116" i="6"/>
  <c r="E117" i="6"/>
  <c r="C117" i="6"/>
  <c r="F117" i="6"/>
  <c r="D116" i="6"/>
  <c r="D117" i="6"/>
  <c r="D118" i="6"/>
  <c r="D9" i="6"/>
  <c r="G116" i="6"/>
  <c r="C118" i="6"/>
  <c r="C9" i="6"/>
  <c r="S118" i="6"/>
  <c r="K9" i="6"/>
  <c r="A9" i="6"/>
  <c r="P117" i="6"/>
  <c r="P116" i="6"/>
  <c r="G117" i="6"/>
  <c r="B117" i="6"/>
  <c r="B116" i="6"/>
  <c r="A117" i="6"/>
  <c r="A116" i="6"/>
  <c r="E112" i="6"/>
  <c r="E113" i="6"/>
  <c r="E114" i="6"/>
  <c r="E39" i="6"/>
  <c r="D112" i="6"/>
  <c r="D113" i="6"/>
  <c r="D114" i="6"/>
  <c r="D39" i="6"/>
  <c r="C112" i="6"/>
  <c r="C113" i="6"/>
  <c r="G113" i="6"/>
  <c r="A39" i="6"/>
  <c r="B113" i="6"/>
  <c r="B112" i="6"/>
  <c r="A113" i="6"/>
  <c r="A112" i="6"/>
  <c r="S114" i="6"/>
  <c r="P113" i="6"/>
  <c r="K113" i="6"/>
  <c r="F113" i="6"/>
  <c r="R21" i="6"/>
  <c r="S110" i="6"/>
  <c r="R110" i="6"/>
  <c r="AC107" i="6"/>
  <c r="AC108" i="6"/>
  <c r="AC109" i="6"/>
  <c r="AC110" i="6"/>
  <c r="AC21" i="6"/>
  <c r="AB107" i="6"/>
  <c r="AB108" i="6"/>
  <c r="AB109" i="6"/>
  <c r="AB110" i="6"/>
  <c r="AB21" i="6"/>
  <c r="AA107" i="6"/>
  <c r="AA108" i="6"/>
  <c r="AA109" i="6"/>
  <c r="AA110" i="6"/>
  <c r="AA21" i="6"/>
  <c r="Z107" i="6"/>
  <c r="Z108" i="6"/>
  <c r="Z109" i="6"/>
  <c r="Z110" i="6"/>
  <c r="Z21" i="6"/>
  <c r="Y107" i="6"/>
  <c r="Y108" i="6"/>
  <c r="Y109" i="6"/>
  <c r="Y110" i="6"/>
  <c r="Y21" i="6"/>
  <c r="X107" i="6"/>
  <c r="X108" i="6"/>
  <c r="X109" i="6"/>
  <c r="X110" i="6"/>
  <c r="X21" i="6"/>
  <c r="W107" i="6"/>
  <c r="W108" i="6"/>
  <c r="W109" i="6"/>
  <c r="W110" i="6"/>
  <c r="W21" i="6"/>
  <c r="V107" i="6"/>
  <c r="V108" i="6"/>
  <c r="V109" i="6"/>
  <c r="V110" i="6"/>
  <c r="V21" i="6"/>
  <c r="U107" i="6"/>
  <c r="U108" i="6"/>
  <c r="U109" i="6"/>
  <c r="U110" i="6"/>
  <c r="U21" i="6"/>
  <c r="T107" i="6"/>
  <c r="T108" i="6"/>
  <c r="T109" i="6"/>
  <c r="T110" i="6"/>
  <c r="T21" i="6"/>
  <c r="S21" i="6"/>
  <c r="Q107" i="6"/>
  <c r="Q108" i="6"/>
  <c r="Q109" i="6"/>
  <c r="Q110" i="6"/>
  <c r="Q21" i="6"/>
  <c r="N107" i="6"/>
  <c r="N108" i="6"/>
  <c r="N109" i="6"/>
  <c r="N110" i="6"/>
  <c r="O108" i="6"/>
  <c r="P108" i="6"/>
  <c r="O107" i="6"/>
  <c r="O109" i="6"/>
  <c r="O110" i="6"/>
  <c r="O21" i="6"/>
  <c r="M107" i="6"/>
  <c r="M108" i="6"/>
  <c r="M109" i="6"/>
  <c r="M110" i="6"/>
  <c r="M21" i="6"/>
  <c r="L107" i="6"/>
  <c r="L108" i="6"/>
  <c r="L109" i="6"/>
  <c r="L110" i="6"/>
  <c r="L21" i="6"/>
  <c r="I110" i="6"/>
  <c r="I21" i="6"/>
  <c r="H110" i="6"/>
  <c r="H21" i="6"/>
  <c r="E107" i="6"/>
  <c r="E108" i="6"/>
  <c r="C108" i="6"/>
  <c r="F108" i="6"/>
  <c r="E109" i="6"/>
  <c r="E110" i="6"/>
  <c r="E21" i="6"/>
  <c r="D107" i="6"/>
  <c r="D108" i="6"/>
  <c r="D109" i="6"/>
  <c r="D110" i="6"/>
  <c r="D21" i="6"/>
  <c r="C107" i="6"/>
  <c r="C109" i="6"/>
  <c r="C110" i="6"/>
  <c r="C21" i="6"/>
  <c r="F21" i="6"/>
  <c r="B109" i="6"/>
  <c r="B108" i="6"/>
  <c r="B107" i="6"/>
  <c r="A109" i="6"/>
  <c r="A108" i="6"/>
  <c r="A107" i="6"/>
  <c r="K108" i="6"/>
  <c r="G108" i="6"/>
  <c r="A129" i="9"/>
  <c r="B129" i="9"/>
  <c r="D129" i="9"/>
  <c r="E129" i="9"/>
  <c r="F129" i="9"/>
  <c r="G129" i="9"/>
  <c r="H129" i="9"/>
  <c r="O71" i="4"/>
  <c r="P71" i="4"/>
  <c r="N71" i="4"/>
  <c r="J71" i="4"/>
  <c r="K71" i="4"/>
  <c r="L71" i="4"/>
  <c r="C71" i="4"/>
  <c r="Q71" i="4"/>
  <c r="D71" i="4"/>
  <c r="M71" i="4"/>
  <c r="A71" i="4"/>
  <c r="B71" i="4"/>
  <c r="E71" i="4"/>
  <c r="F71" i="4"/>
  <c r="G71" i="4"/>
  <c r="H71" i="4"/>
  <c r="I71" i="4"/>
  <c r="A167" i="3"/>
  <c r="B167" i="3"/>
  <c r="C167" i="3"/>
  <c r="D167" i="3"/>
  <c r="E167" i="3"/>
  <c r="F167" i="3"/>
  <c r="G167" i="3"/>
  <c r="H167" i="3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AL13" i="1"/>
  <c r="AM13" i="1"/>
  <c r="AP13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AL22" i="1"/>
  <c r="AM22" i="1"/>
  <c r="AP22" i="1"/>
  <c r="C6" i="6"/>
  <c r="C20" i="6"/>
  <c r="C17" i="6"/>
  <c r="C25" i="6"/>
  <c r="C26" i="6"/>
  <c r="C18" i="6"/>
  <c r="C14" i="6"/>
  <c r="E14" i="6"/>
  <c r="F14" i="6"/>
  <c r="C13" i="6"/>
  <c r="C22" i="6"/>
  <c r="C7" i="6"/>
  <c r="C12" i="6"/>
  <c r="C10" i="6"/>
  <c r="C4" i="6"/>
  <c r="E4" i="6"/>
  <c r="F4" i="6"/>
  <c r="C11" i="6"/>
  <c r="C16" i="6"/>
  <c r="C27" i="6"/>
  <c r="C8" i="6"/>
  <c r="C28" i="6"/>
  <c r="C29" i="6"/>
  <c r="C30" i="6"/>
  <c r="C31" i="6"/>
  <c r="C15" i="6"/>
  <c r="C5" i="6"/>
  <c r="C32" i="6"/>
  <c r="C33" i="6"/>
  <c r="C34" i="6"/>
  <c r="C35" i="6"/>
  <c r="F35" i="6"/>
  <c r="C36" i="6"/>
  <c r="C37" i="6"/>
  <c r="C19" i="6"/>
  <c r="C38" i="6"/>
  <c r="C40" i="6"/>
  <c r="C41" i="6"/>
  <c r="C42" i="6"/>
  <c r="C43" i="6"/>
  <c r="F43" i="6"/>
  <c r="C44" i="6"/>
  <c r="C45" i="6"/>
  <c r="C46" i="6"/>
  <c r="C47" i="6"/>
  <c r="C48" i="6"/>
  <c r="C24" i="6"/>
  <c r="C49" i="6"/>
  <c r="C23" i="6"/>
  <c r="C50" i="6"/>
  <c r="C51" i="6"/>
  <c r="F51" i="6"/>
  <c r="C52" i="6"/>
  <c r="C53" i="6"/>
  <c r="H20" i="6"/>
  <c r="H90" i="6"/>
  <c r="H91" i="6"/>
  <c r="R6" i="6"/>
  <c r="R5" i="6"/>
  <c r="R14" i="6"/>
  <c r="R4" i="6"/>
  <c r="R12" i="6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AL12" i="1"/>
  <c r="AM12" i="1"/>
  <c r="AP12" i="1"/>
  <c r="R17" i="6"/>
  <c r="K54" i="6"/>
  <c r="R13" i="6"/>
  <c r="AU168" i="6"/>
  <c r="AB99" i="6"/>
  <c r="AM168" i="6"/>
  <c r="T99" i="6"/>
  <c r="AO168" i="6"/>
  <c r="V99" i="6"/>
  <c r="AQ168" i="6"/>
  <c r="X99" i="6"/>
  <c r="AS168" i="6"/>
  <c r="Z99" i="6"/>
  <c r="T101" i="6"/>
  <c r="AB92" i="6"/>
  <c r="Z92" i="6"/>
  <c r="X92" i="6"/>
  <c r="V92" i="6"/>
  <c r="T92" i="6"/>
  <c r="T20" i="6"/>
  <c r="T39" i="6"/>
  <c r="T22" i="6"/>
  <c r="T45" i="6"/>
  <c r="T33" i="6"/>
  <c r="T7" i="6"/>
  <c r="T32" i="6"/>
  <c r="T38" i="6"/>
  <c r="T44" i="6"/>
  <c r="T18" i="6"/>
  <c r="T5" i="6"/>
  <c r="T53" i="6"/>
  <c r="T15" i="6"/>
  <c r="T37" i="6"/>
  <c r="T42" i="6"/>
  <c r="T48" i="6"/>
  <c r="T46" i="6"/>
  <c r="T12" i="6"/>
  <c r="T10" i="6"/>
  <c r="T34" i="6"/>
  <c r="T41" i="6"/>
  <c r="T17" i="6"/>
  <c r="T47" i="6"/>
  <c r="T30" i="6"/>
  <c r="T35" i="6"/>
  <c r="T11" i="6"/>
  <c r="T29" i="6"/>
  <c r="T4" i="6"/>
  <c r="T16" i="6"/>
  <c r="T52" i="6"/>
  <c r="T28" i="6"/>
  <c r="T25" i="6"/>
  <c r="T31" i="6"/>
  <c r="T19" i="6"/>
  <c r="T40" i="6"/>
  <c r="T13" i="6"/>
  <c r="T27" i="6"/>
  <c r="T8" i="6"/>
  <c r="T23" i="6"/>
  <c r="T51" i="6"/>
  <c r="T36" i="6"/>
  <c r="T6" i="6"/>
  <c r="T49" i="6"/>
  <c r="T14" i="6"/>
  <c r="T43" i="6"/>
  <c r="T24" i="6"/>
  <c r="T50" i="6"/>
  <c r="T26" i="6"/>
  <c r="V20" i="6"/>
  <c r="V39" i="6"/>
  <c r="V22" i="6"/>
  <c r="V45" i="6"/>
  <c r="V33" i="6"/>
  <c r="V7" i="6"/>
  <c r="V32" i="6"/>
  <c r="V38" i="6"/>
  <c r="V44" i="6"/>
  <c r="V18" i="6"/>
  <c r="V5" i="6"/>
  <c r="V53" i="6"/>
  <c r="V15" i="6"/>
  <c r="V37" i="6"/>
  <c r="V42" i="6"/>
  <c r="V48" i="6"/>
  <c r="V46" i="6"/>
  <c r="V12" i="6"/>
  <c r="V10" i="6"/>
  <c r="V34" i="6"/>
  <c r="V41" i="6"/>
  <c r="V17" i="6"/>
  <c r="V47" i="6"/>
  <c r="V30" i="6"/>
  <c r="V35" i="6"/>
  <c r="V11" i="6"/>
  <c r="V29" i="6"/>
  <c r="V4" i="6"/>
  <c r="V16" i="6"/>
  <c r="V52" i="6"/>
  <c r="V28" i="6"/>
  <c r="V25" i="6"/>
  <c r="V31" i="6"/>
  <c r="V19" i="6"/>
  <c r="V40" i="6"/>
  <c r="V13" i="6"/>
  <c r="V27" i="6"/>
  <c r="V8" i="6"/>
  <c r="V23" i="6"/>
  <c r="V51" i="6"/>
  <c r="V36" i="6"/>
  <c r="V6" i="6"/>
  <c r="V49" i="6"/>
  <c r="V14" i="6"/>
  <c r="V43" i="6"/>
  <c r="V24" i="6"/>
  <c r="V50" i="6"/>
  <c r="V26" i="6"/>
  <c r="X20" i="6"/>
  <c r="X39" i="6"/>
  <c r="X22" i="6"/>
  <c r="X45" i="6"/>
  <c r="X33" i="6"/>
  <c r="X7" i="6"/>
  <c r="X32" i="6"/>
  <c r="X38" i="6"/>
  <c r="X44" i="6"/>
  <c r="X18" i="6"/>
  <c r="X5" i="6"/>
  <c r="X53" i="6"/>
  <c r="X15" i="6"/>
  <c r="X37" i="6"/>
  <c r="X42" i="6"/>
  <c r="X48" i="6"/>
  <c r="X46" i="6"/>
  <c r="X12" i="6"/>
  <c r="X10" i="6"/>
  <c r="X34" i="6"/>
  <c r="X41" i="6"/>
  <c r="X17" i="6"/>
  <c r="X47" i="6"/>
  <c r="X30" i="6"/>
  <c r="X35" i="6"/>
  <c r="X11" i="6"/>
  <c r="X29" i="6"/>
  <c r="X4" i="6"/>
  <c r="X16" i="6"/>
  <c r="X52" i="6"/>
  <c r="X28" i="6"/>
  <c r="X25" i="6"/>
  <c r="X31" i="6"/>
  <c r="X19" i="6"/>
  <c r="X40" i="6"/>
  <c r="X13" i="6"/>
  <c r="X27" i="6"/>
  <c r="X8" i="6"/>
  <c r="X23" i="6"/>
  <c r="X51" i="6"/>
  <c r="X36" i="6"/>
  <c r="X6" i="6"/>
  <c r="X49" i="6"/>
  <c r="X14" i="6"/>
  <c r="X43" i="6"/>
  <c r="X24" i="6"/>
  <c r="X50" i="6"/>
  <c r="X26" i="6"/>
  <c r="Z20" i="6"/>
  <c r="Z39" i="6"/>
  <c r="Z22" i="6"/>
  <c r="Z45" i="6"/>
  <c r="Z33" i="6"/>
  <c r="Z7" i="6"/>
  <c r="Z32" i="6"/>
  <c r="Z38" i="6"/>
  <c r="Z44" i="6"/>
  <c r="Z18" i="6"/>
  <c r="Z5" i="6"/>
  <c r="Z53" i="6"/>
  <c r="Z15" i="6"/>
  <c r="Z37" i="6"/>
  <c r="Z42" i="6"/>
  <c r="Z48" i="6"/>
  <c r="Z46" i="6"/>
  <c r="Z12" i="6"/>
  <c r="Z10" i="6"/>
  <c r="Z34" i="6"/>
  <c r="Z41" i="6"/>
  <c r="Z17" i="6"/>
  <c r="Z47" i="6"/>
  <c r="Z30" i="6"/>
  <c r="Z35" i="6"/>
  <c r="Z11" i="6"/>
  <c r="Z29" i="6"/>
  <c r="Z4" i="6"/>
  <c r="Z16" i="6"/>
  <c r="Z52" i="6"/>
  <c r="Z28" i="6"/>
  <c r="Z25" i="6"/>
  <c r="Z31" i="6"/>
  <c r="Z19" i="6"/>
  <c r="Z40" i="6"/>
  <c r="Z13" i="6"/>
  <c r="Z27" i="6"/>
  <c r="Z8" i="6"/>
  <c r="Z23" i="6"/>
  <c r="Z51" i="6"/>
  <c r="Z36" i="6"/>
  <c r="Z6" i="6"/>
  <c r="Z49" i="6"/>
  <c r="Z14" i="6"/>
  <c r="Z43" i="6"/>
  <c r="Z24" i="6"/>
  <c r="Z50" i="6"/>
  <c r="Z26" i="6"/>
  <c r="AB20" i="6"/>
  <c r="AB39" i="6"/>
  <c r="AB22" i="6"/>
  <c r="AB45" i="6"/>
  <c r="AB33" i="6"/>
  <c r="AB7" i="6"/>
  <c r="AB32" i="6"/>
  <c r="AB38" i="6"/>
  <c r="AB44" i="6"/>
  <c r="AB18" i="6"/>
  <c r="AB5" i="6"/>
  <c r="AB53" i="6"/>
  <c r="AB15" i="6"/>
  <c r="AB37" i="6"/>
  <c r="AB42" i="6"/>
  <c r="AB48" i="6"/>
  <c r="AB46" i="6"/>
  <c r="AB12" i="6"/>
  <c r="AB10" i="6"/>
  <c r="AB34" i="6"/>
  <c r="AB41" i="6"/>
  <c r="AB17" i="6"/>
  <c r="AB47" i="6"/>
  <c r="AB30" i="6"/>
  <c r="AB35" i="6"/>
  <c r="AB11" i="6"/>
  <c r="AB29" i="6"/>
  <c r="AB4" i="6"/>
  <c r="AB16" i="6"/>
  <c r="AB52" i="6"/>
  <c r="AB28" i="6"/>
  <c r="AB25" i="6"/>
  <c r="AB31" i="6"/>
  <c r="AB19" i="6"/>
  <c r="AB40" i="6"/>
  <c r="AB13" i="6"/>
  <c r="AB27" i="6"/>
  <c r="AB8" i="6"/>
  <c r="AB23" i="6"/>
  <c r="AB51" i="6"/>
  <c r="AB36" i="6"/>
  <c r="AB6" i="6"/>
  <c r="AB49" i="6"/>
  <c r="AB14" i="6"/>
  <c r="AB43" i="6"/>
  <c r="AB24" i="6"/>
  <c r="AB50" i="6"/>
  <c r="AB26" i="6"/>
  <c r="R15" i="6"/>
  <c r="R11" i="6"/>
  <c r="C76" i="5"/>
  <c r="D76" i="5"/>
  <c r="E76" i="5"/>
  <c r="F76" i="5"/>
  <c r="G76" i="5"/>
  <c r="H76" i="5"/>
  <c r="H278" i="5"/>
  <c r="H277" i="5"/>
  <c r="H279" i="5"/>
  <c r="H92" i="5"/>
  <c r="G278" i="5"/>
  <c r="G277" i="5"/>
  <c r="G279" i="5"/>
  <c r="G92" i="5"/>
  <c r="F277" i="5"/>
  <c r="F278" i="5"/>
  <c r="F279" i="5"/>
  <c r="F92" i="5"/>
  <c r="C278" i="5"/>
  <c r="C277" i="5"/>
  <c r="C279" i="5"/>
  <c r="D278" i="5"/>
  <c r="D277" i="5"/>
  <c r="D279" i="5"/>
  <c r="C92" i="5"/>
  <c r="E278" i="5"/>
  <c r="B278" i="5"/>
  <c r="E277" i="5"/>
  <c r="B277" i="5"/>
  <c r="A278" i="5"/>
  <c r="A277" i="5"/>
  <c r="AE375" i="3"/>
  <c r="AE376" i="3"/>
  <c r="AE377" i="3"/>
  <c r="S174" i="3"/>
  <c r="AD375" i="3"/>
  <c r="AD376" i="3"/>
  <c r="AD377" i="3"/>
  <c r="R174" i="3"/>
  <c r="AC375" i="3"/>
  <c r="AC376" i="3"/>
  <c r="AC377" i="3"/>
  <c r="Q174" i="3"/>
  <c r="Z375" i="3"/>
  <c r="Z376" i="3"/>
  <c r="Z377" i="3"/>
  <c r="AA375" i="3"/>
  <c r="AA376" i="3"/>
  <c r="AA377" i="3"/>
  <c r="O174" i="3"/>
  <c r="AB376" i="3"/>
  <c r="Y376" i="3"/>
  <c r="AB375" i="3"/>
  <c r="Y375" i="3"/>
  <c r="X376" i="3"/>
  <c r="X375" i="3"/>
  <c r="AE371" i="3"/>
  <c r="AE372" i="3"/>
  <c r="AE373" i="3"/>
  <c r="S144" i="3"/>
  <c r="AD371" i="3"/>
  <c r="AD372" i="3"/>
  <c r="AD373" i="3"/>
  <c r="R144" i="3"/>
  <c r="AC371" i="3"/>
  <c r="AC372" i="3"/>
  <c r="AC373" i="3"/>
  <c r="Q144" i="3"/>
  <c r="Z371" i="3"/>
  <c r="Z372" i="3"/>
  <c r="Z373" i="3"/>
  <c r="AA371" i="3"/>
  <c r="AA372" i="3"/>
  <c r="AA373" i="3"/>
  <c r="O144" i="3"/>
  <c r="AB372" i="3"/>
  <c r="Y372" i="3"/>
  <c r="AB371" i="3"/>
  <c r="Y371" i="3"/>
  <c r="X372" i="3"/>
  <c r="X371" i="3"/>
  <c r="AE367" i="3"/>
  <c r="AE368" i="3"/>
  <c r="AE369" i="3"/>
  <c r="S239" i="3"/>
  <c r="AD367" i="3"/>
  <c r="AD368" i="3"/>
  <c r="AD369" i="3"/>
  <c r="R239" i="3"/>
  <c r="AC367" i="3"/>
  <c r="AC368" i="3"/>
  <c r="AC369" i="3"/>
  <c r="Q239" i="3"/>
  <c r="Z367" i="3"/>
  <c r="Z368" i="3"/>
  <c r="Z369" i="3"/>
  <c r="AA367" i="3"/>
  <c r="AA368" i="3"/>
  <c r="AA369" i="3"/>
  <c r="AB369" i="3"/>
  <c r="P239" i="3"/>
  <c r="O239" i="3"/>
  <c r="N239" i="3"/>
  <c r="AB368" i="3"/>
  <c r="Y368" i="3"/>
  <c r="AB367" i="3"/>
  <c r="Y367" i="3"/>
  <c r="X368" i="3"/>
  <c r="X367" i="3"/>
  <c r="AE363" i="3"/>
  <c r="AE364" i="3"/>
  <c r="AE365" i="3"/>
  <c r="S205" i="3"/>
  <c r="AD363" i="3"/>
  <c r="AD364" i="3"/>
  <c r="AD365" i="3"/>
  <c r="R205" i="3"/>
  <c r="AC363" i="3"/>
  <c r="AC364" i="3"/>
  <c r="AC365" i="3"/>
  <c r="Q205" i="3"/>
  <c r="Z363" i="3"/>
  <c r="Z364" i="3"/>
  <c r="Z365" i="3"/>
  <c r="AA363" i="3"/>
  <c r="AA364" i="3"/>
  <c r="AA365" i="3"/>
  <c r="AB365" i="3"/>
  <c r="P205" i="3"/>
  <c r="O205" i="3"/>
  <c r="AB364" i="3"/>
  <c r="Y364" i="3"/>
  <c r="AB363" i="3"/>
  <c r="Y363" i="3"/>
  <c r="X364" i="3"/>
  <c r="X363" i="3"/>
  <c r="Z359" i="3"/>
  <c r="Z360" i="3"/>
  <c r="Z361" i="3"/>
  <c r="AA359" i="3"/>
  <c r="AA360" i="3"/>
  <c r="AA361" i="3"/>
  <c r="AE359" i="3"/>
  <c r="AE360" i="3"/>
  <c r="AE361" i="3"/>
  <c r="S96" i="3"/>
  <c r="AD359" i="3"/>
  <c r="AD360" i="3"/>
  <c r="AD361" i="3"/>
  <c r="R96" i="3"/>
  <c r="AC359" i="3"/>
  <c r="AC360" i="3"/>
  <c r="AC361" i="3"/>
  <c r="Q96" i="3"/>
  <c r="O96" i="3"/>
  <c r="AB360" i="3"/>
  <c r="Y360" i="3"/>
  <c r="AB359" i="3"/>
  <c r="Y359" i="3"/>
  <c r="X360" i="3"/>
  <c r="X359" i="3"/>
  <c r="AE355" i="3"/>
  <c r="AE356" i="3"/>
  <c r="AE357" i="3"/>
  <c r="S13" i="3"/>
  <c r="AD355" i="3"/>
  <c r="AD356" i="3"/>
  <c r="AD357" i="3"/>
  <c r="R13" i="3"/>
  <c r="AC355" i="3"/>
  <c r="AC356" i="3"/>
  <c r="AC357" i="3"/>
  <c r="Q13" i="3"/>
  <c r="AA355" i="3"/>
  <c r="AA356" i="3"/>
  <c r="AA357" i="3"/>
  <c r="Z355" i="3"/>
  <c r="Z356" i="3"/>
  <c r="Z357" i="3"/>
  <c r="AB357" i="3"/>
  <c r="P13" i="3"/>
  <c r="O13" i="3"/>
  <c r="N13" i="3"/>
  <c r="AB356" i="3"/>
  <c r="Y356" i="3"/>
  <c r="AB355" i="3"/>
  <c r="Y355" i="3"/>
  <c r="X356" i="3"/>
  <c r="X355" i="3"/>
  <c r="AE351" i="3"/>
  <c r="AE352" i="3"/>
  <c r="AE353" i="3"/>
  <c r="S68" i="3"/>
  <c r="AD351" i="3"/>
  <c r="AD352" i="3"/>
  <c r="AD353" i="3"/>
  <c r="R68" i="3"/>
  <c r="AC351" i="3"/>
  <c r="AC352" i="3"/>
  <c r="AC353" i="3"/>
  <c r="Q68" i="3"/>
  <c r="AA351" i="3"/>
  <c r="AA352" i="3"/>
  <c r="AA353" i="3"/>
  <c r="Z351" i="3"/>
  <c r="Z352" i="3"/>
  <c r="Z353" i="3"/>
  <c r="AB353" i="3"/>
  <c r="P68" i="3"/>
  <c r="N68" i="3"/>
  <c r="AB352" i="3"/>
  <c r="Y352" i="3"/>
  <c r="AB351" i="3"/>
  <c r="Y351" i="3"/>
  <c r="X352" i="3"/>
  <c r="X351" i="3"/>
  <c r="AE347" i="3"/>
  <c r="AE348" i="3"/>
  <c r="AE349" i="3"/>
  <c r="S79" i="3"/>
  <c r="AD347" i="3"/>
  <c r="AD348" i="3"/>
  <c r="AD349" i="3"/>
  <c r="R79" i="3"/>
  <c r="AC347" i="3"/>
  <c r="AC348" i="3"/>
  <c r="AC349" i="3"/>
  <c r="Q79" i="3"/>
  <c r="AA347" i="3"/>
  <c r="AA348" i="3"/>
  <c r="AA349" i="3"/>
  <c r="Z347" i="3"/>
  <c r="Z348" i="3"/>
  <c r="Z349" i="3"/>
  <c r="N79" i="3"/>
  <c r="AB348" i="3"/>
  <c r="Y348" i="3"/>
  <c r="AB347" i="3"/>
  <c r="Y347" i="3"/>
  <c r="X348" i="3"/>
  <c r="X347" i="3"/>
  <c r="R8" i="6"/>
  <c r="R10" i="6"/>
  <c r="AN168" i="6"/>
  <c r="U99" i="6"/>
  <c r="AP168" i="6"/>
  <c r="W99" i="6"/>
  <c r="AR168" i="6"/>
  <c r="Y99" i="6"/>
  <c r="AT168" i="6"/>
  <c r="AA99" i="6"/>
  <c r="AV168" i="6"/>
  <c r="AC99" i="6"/>
  <c r="U101" i="6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43" i="6"/>
  <c r="AL44" i="6"/>
  <c r="AL45" i="6"/>
  <c r="AL46" i="6"/>
  <c r="AL47" i="6"/>
  <c r="AL48" i="6"/>
  <c r="AL49" i="6"/>
  <c r="AL50" i="6"/>
  <c r="AL51" i="6"/>
  <c r="AL52" i="6"/>
  <c r="AL53" i="6"/>
  <c r="AL54" i="6"/>
  <c r="AL55" i="6"/>
  <c r="AL56" i="6"/>
  <c r="AL57" i="6"/>
  <c r="AL58" i="6"/>
  <c r="AL59" i="6"/>
  <c r="AL60" i="6"/>
  <c r="AL61" i="6"/>
  <c r="AL62" i="6"/>
  <c r="AL63" i="6"/>
  <c r="AL64" i="6"/>
  <c r="AL65" i="6"/>
  <c r="AL66" i="6"/>
  <c r="AL67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L82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L97" i="6"/>
  <c r="AL98" i="6"/>
  <c r="AL99" i="6"/>
  <c r="AL100" i="6"/>
  <c r="AL101" i="6"/>
  <c r="AL102" i="6"/>
  <c r="AL103" i="6"/>
  <c r="AL104" i="6"/>
  <c r="AL105" i="6"/>
  <c r="AL106" i="6"/>
  <c r="AL107" i="6"/>
  <c r="AL109" i="6"/>
  <c r="AL110" i="6"/>
  <c r="AL111" i="6"/>
  <c r="AL112" i="6"/>
  <c r="AL113" i="6"/>
  <c r="AL114" i="6"/>
  <c r="AL115" i="6"/>
  <c r="AL116" i="6"/>
  <c r="AL117" i="6"/>
  <c r="AL118" i="6"/>
  <c r="AL119" i="6"/>
  <c r="AL120" i="6"/>
  <c r="AL121" i="6"/>
  <c r="AL122" i="6"/>
  <c r="AL123" i="6"/>
  <c r="AL124" i="6"/>
  <c r="AL125" i="6"/>
  <c r="AL126" i="6"/>
  <c r="AL127" i="6"/>
  <c r="AL128" i="6"/>
  <c r="AL129" i="6"/>
  <c r="AL130" i="6"/>
  <c r="AL131" i="6"/>
  <c r="AL132" i="6"/>
  <c r="AL133" i="6"/>
  <c r="AL134" i="6"/>
  <c r="AL135" i="6"/>
  <c r="AL136" i="6"/>
  <c r="AL137" i="6"/>
  <c r="AL138" i="6"/>
  <c r="AL139" i="6"/>
  <c r="AL140" i="6"/>
  <c r="AL141" i="6"/>
  <c r="AL142" i="6"/>
  <c r="AL143" i="6"/>
  <c r="AL144" i="6"/>
  <c r="AL145" i="6"/>
  <c r="AL146" i="6"/>
  <c r="AL147" i="6"/>
  <c r="AL148" i="6"/>
  <c r="AL149" i="6"/>
  <c r="AL150" i="6"/>
  <c r="AL151" i="6"/>
  <c r="AL152" i="6"/>
  <c r="AL153" i="6"/>
  <c r="AL154" i="6"/>
  <c r="AL155" i="6"/>
  <c r="AL156" i="6"/>
  <c r="AL157" i="6"/>
  <c r="AL158" i="6"/>
  <c r="AL159" i="6"/>
  <c r="AL160" i="6"/>
  <c r="AL161" i="6"/>
  <c r="AL162" i="6"/>
  <c r="AL163" i="6"/>
  <c r="AL164" i="6"/>
  <c r="AL165" i="6"/>
  <c r="AL166" i="6"/>
  <c r="AQ14" i="1"/>
  <c r="AQ18" i="1"/>
  <c r="AQ23" i="1"/>
  <c r="AQ24" i="1"/>
  <c r="AQ32" i="1"/>
  <c r="AQ41" i="1"/>
  <c r="AQ45" i="1"/>
  <c r="AQ51" i="1"/>
  <c r="AQ56" i="1"/>
  <c r="AQ80" i="1"/>
  <c r="U100" i="6"/>
  <c r="R19" i="6"/>
  <c r="R18" i="6"/>
  <c r="H363" i="3"/>
  <c r="H364" i="3"/>
  <c r="H365" i="3"/>
  <c r="H91" i="3"/>
  <c r="G363" i="3"/>
  <c r="G364" i="3"/>
  <c r="G365" i="3"/>
  <c r="G91" i="3"/>
  <c r="F363" i="3"/>
  <c r="F364" i="3"/>
  <c r="F365" i="3"/>
  <c r="F91" i="3"/>
  <c r="C363" i="3"/>
  <c r="C364" i="3"/>
  <c r="C365" i="3"/>
  <c r="D363" i="3"/>
  <c r="D364" i="3"/>
  <c r="D365" i="3"/>
  <c r="D91" i="3"/>
  <c r="E364" i="3"/>
  <c r="B364" i="3"/>
  <c r="E363" i="3"/>
  <c r="B363" i="3"/>
  <c r="A364" i="3"/>
  <c r="A363" i="3"/>
  <c r="H355" i="3"/>
  <c r="H356" i="3"/>
  <c r="H357" i="3"/>
  <c r="H83" i="3"/>
  <c r="G355" i="3"/>
  <c r="G356" i="3"/>
  <c r="G357" i="3"/>
  <c r="G83" i="3"/>
  <c r="F355" i="3"/>
  <c r="F356" i="3"/>
  <c r="F357" i="3"/>
  <c r="F83" i="3"/>
  <c r="C355" i="3"/>
  <c r="C356" i="3"/>
  <c r="C357" i="3"/>
  <c r="D355" i="3"/>
  <c r="D356" i="3"/>
  <c r="D357" i="3"/>
  <c r="C83" i="3"/>
  <c r="H359" i="3"/>
  <c r="H360" i="3"/>
  <c r="H361" i="3"/>
  <c r="H133" i="3"/>
  <c r="G359" i="3"/>
  <c r="G360" i="3"/>
  <c r="G361" i="3"/>
  <c r="G133" i="3"/>
  <c r="F359" i="3"/>
  <c r="F360" i="3"/>
  <c r="F361" i="3"/>
  <c r="F133" i="3"/>
  <c r="C359" i="3"/>
  <c r="C360" i="3"/>
  <c r="C361" i="3"/>
  <c r="D359" i="3"/>
  <c r="D360" i="3"/>
  <c r="D361" i="3"/>
  <c r="D133" i="3"/>
  <c r="E360" i="3"/>
  <c r="B360" i="3"/>
  <c r="E359" i="3"/>
  <c r="B359" i="3"/>
  <c r="A360" i="3"/>
  <c r="A359" i="3"/>
  <c r="E356" i="3"/>
  <c r="B356" i="3"/>
  <c r="E355" i="3"/>
  <c r="B355" i="3"/>
  <c r="A356" i="3"/>
  <c r="A355" i="3"/>
  <c r="H351" i="3"/>
  <c r="H352" i="3"/>
  <c r="H353" i="3"/>
  <c r="H69" i="3"/>
  <c r="G351" i="3"/>
  <c r="G352" i="3"/>
  <c r="G353" i="3"/>
  <c r="G69" i="3"/>
  <c r="F351" i="3"/>
  <c r="F352" i="3"/>
  <c r="F353" i="3"/>
  <c r="F69" i="3"/>
  <c r="C351" i="3"/>
  <c r="C352" i="3"/>
  <c r="C353" i="3"/>
  <c r="D351" i="3"/>
  <c r="D352" i="3"/>
  <c r="D353" i="3"/>
  <c r="D69" i="3"/>
  <c r="E352" i="3"/>
  <c r="B352" i="3"/>
  <c r="E351" i="3"/>
  <c r="B351" i="3"/>
  <c r="A352" i="3"/>
  <c r="A351" i="3"/>
  <c r="H347" i="3"/>
  <c r="H348" i="3"/>
  <c r="H349" i="3"/>
  <c r="H36" i="3"/>
  <c r="G347" i="3"/>
  <c r="G348" i="3"/>
  <c r="G349" i="3"/>
  <c r="G36" i="3"/>
  <c r="F347" i="3"/>
  <c r="F348" i="3"/>
  <c r="F349" i="3"/>
  <c r="F36" i="3"/>
  <c r="D347" i="3"/>
  <c r="D348" i="3"/>
  <c r="D349" i="3"/>
  <c r="C347" i="3"/>
  <c r="C348" i="3"/>
  <c r="C349" i="3"/>
  <c r="D36" i="3"/>
  <c r="E348" i="3"/>
  <c r="B348" i="3"/>
  <c r="E347" i="3"/>
  <c r="B347" i="3"/>
  <c r="A348" i="3"/>
  <c r="A347" i="3"/>
  <c r="A131" i="9"/>
  <c r="B131" i="9"/>
  <c r="D131" i="9"/>
  <c r="E131" i="9"/>
  <c r="F131" i="9"/>
  <c r="G131" i="9"/>
  <c r="H131" i="9"/>
  <c r="A52" i="9"/>
  <c r="B52" i="9"/>
  <c r="D52" i="9"/>
  <c r="E52" i="9"/>
  <c r="F52" i="9"/>
  <c r="G52" i="9"/>
  <c r="H52" i="9"/>
  <c r="A143" i="9"/>
  <c r="B143" i="9"/>
  <c r="D143" i="9"/>
  <c r="E143" i="9"/>
  <c r="F143" i="9"/>
  <c r="G143" i="9"/>
  <c r="H143" i="9"/>
  <c r="A144" i="9"/>
  <c r="B144" i="9"/>
  <c r="D144" i="9"/>
  <c r="E144" i="9"/>
  <c r="F144" i="9"/>
  <c r="G144" i="9"/>
  <c r="H144" i="9"/>
  <c r="A42" i="9"/>
  <c r="B42" i="9"/>
  <c r="D42" i="9"/>
  <c r="E42" i="9"/>
  <c r="F42" i="9"/>
  <c r="G42" i="9"/>
  <c r="H42" i="9"/>
  <c r="A95" i="9"/>
  <c r="B95" i="9"/>
  <c r="D95" i="9"/>
  <c r="E95" i="9"/>
  <c r="F95" i="9"/>
  <c r="G95" i="9"/>
  <c r="H95" i="9"/>
  <c r="A4" i="9"/>
  <c r="B4" i="9"/>
  <c r="C4" i="9"/>
  <c r="D4" i="9"/>
  <c r="E4" i="9"/>
  <c r="F4" i="9"/>
  <c r="G4" i="9"/>
  <c r="H4" i="9"/>
  <c r="A101" i="9"/>
  <c r="B101" i="9"/>
  <c r="D101" i="9"/>
  <c r="E101" i="9"/>
  <c r="F101" i="9"/>
  <c r="G101" i="9"/>
  <c r="H101" i="9"/>
  <c r="A3" i="9"/>
  <c r="B3" i="9"/>
  <c r="C3" i="9"/>
  <c r="D3" i="9"/>
  <c r="E3" i="9"/>
  <c r="F3" i="9"/>
  <c r="G3" i="9"/>
  <c r="H3" i="9"/>
  <c r="A109" i="9"/>
  <c r="B109" i="9"/>
  <c r="D109" i="9"/>
  <c r="E109" i="9"/>
  <c r="F109" i="9"/>
  <c r="G109" i="9"/>
  <c r="H109" i="9"/>
  <c r="A10" i="8"/>
  <c r="B10" i="8"/>
  <c r="C10" i="8"/>
  <c r="D10" i="8"/>
  <c r="E10" i="8"/>
  <c r="F10" i="8"/>
  <c r="G10" i="8"/>
  <c r="H10" i="8"/>
  <c r="I10" i="8"/>
  <c r="A67" i="8"/>
  <c r="B67" i="8"/>
  <c r="C67" i="8"/>
  <c r="D67" i="8"/>
  <c r="E67" i="8"/>
  <c r="F67" i="8"/>
  <c r="G67" i="8"/>
  <c r="H67" i="8"/>
  <c r="I67" i="8"/>
  <c r="A22" i="7"/>
  <c r="B22" i="7"/>
  <c r="C22" i="7"/>
  <c r="D22" i="7"/>
  <c r="E22" i="7"/>
  <c r="F22" i="7"/>
  <c r="G22" i="7"/>
  <c r="H22" i="7"/>
  <c r="A16" i="7"/>
  <c r="B16" i="7"/>
  <c r="C16" i="7"/>
  <c r="D16" i="7"/>
  <c r="E16" i="7"/>
  <c r="F16" i="7"/>
  <c r="G16" i="7"/>
  <c r="H16" i="7"/>
  <c r="U24" i="6"/>
  <c r="W24" i="6"/>
  <c r="Y24" i="6"/>
  <c r="AA24" i="6"/>
  <c r="AC24" i="6"/>
  <c r="U26" i="6"/>
  <c r="W26" i="6"/>
  <c r="Y26" i="6"/>
  <c r="AA26" i="6"/>
  <c r="AC26" i="6"/>
  <c r="U43" i="6"/>
  <c r="W43" i="6"/>
  <c r="Y43" i="6"/>
  <c r="AA43" i="6"/>
  <c r="AC43" i="6"/>
  <c r="U50" i="6"/>
  <c r="W50" i="6"/>
  <c r="Y50" i="6"/>
  <c r="AA50" i="6"/>
  <c r="AC50" i="6"/>
  <c r="L24" i="6"/>
  <c r="M24" i="6"/>
  <c r="N24" i="6"/>
  <c r="O24" i="6"/>
  <c r="P24" i="6"/>
  <c r="Q24" i="6"/>
  <c r="L26" i="6"/>
  <c r="M26" i="6"/>
  <c r="N26" i="6"/>
  <c r="O26" i="6"/>
  <c r="P26" i="6"/>
  <c r="Q26" i="6"/>
  <c r="L43" i="6"/>
  <c r="M43" i="6"/>
  <c r="N43" i="6"/>
  <c r="AD43" i="6"/>
  <c r="O43" i="6"/>
  <c r="P43" i="6"/>
  <c r="Q43" i="6"/>
  <c r="L50" i="6"/>
  <c r="M50" i="6"/>
  <c r="N50" i="6"/>
  <c r="O50" i="6"/>
  <c r="P50" i="6"/>
  <c r="Q50" i="6"/>
  <c r="F50" i="6"/>
  <c r="E26" i="6"/>
  <c r="F26" i="6"/>
  <c r="E24" i="6"/>
  <c r="F24" i="6"/>
  <c r="A24" i="6"/>
  <c r="B24" i="6"/>
  <c r="D24" i="6"/>
  <c r="A26" i="6"/>
  <c r="B26" i="6"/>
  <c r="D26" i="6"/>
  <c r="A43" i="6"/>
  <c r="B43" i="6"/>
  <c r="D43" i="6"/>
  <c r="E43" i="6"/>
  <c r="A50" i="6"/>
  <c r="B50" i="6"/>
  <c r="D50" i="6"/>
  <c r="E50" i="6"/>
  <c r="K122" i="5"/>
  <c r="L122" i="5"/>
  <c r="M122" i="5"/>
  <c r="N122" i="5"/>
  <c r="O122" i="5"/>
  <c r="P122" i="5"/>
  <c r="K88" i="5"/>
  <c r="L88" i="5"/>
  <c r="M88" i="5"/>
  <c r="N88" i="5"/>
  <c r="O88" i="5"/>
  <c r="P88" i="5"/>
  <c r="K117" i="5"/>
  <c r="L117" i="5"/>
  <c r="M117" i="5"/>
  <c r="N117" i="5"/>
  <c r="O117" i="5"/>
  <c r="P117" i="5"/>
  <c r="K79" i="5"/>
  <c r="L79" i="5"/>
  <c r="M79" i="5"/>
  <c r="N79" i="5"/>
  <c r="O79" i="5"/>
  <c r="P79" i="5"/>
  <c r="K118" i="5"/>
  <c r="L118" i="5"/>
  <c r="M118" i="5"/>
  <c r="N118" i="5"/>
  <c r="O118" i="5"/>
  <c r="P118" i="5"/>
  <c r="K42" i="5"/>
  <c r="L42" i="5"/>
  <c r="M42" i="5"/>
  <c r="N42" i="5"/>
  <c r="O42" i="5"/>
  <c r="P42" i="5"/>
  <c r="K222" i="5"/>
  <c r="L222" i="5"/>
  <c r="M222" i="5"/>
  <c r="N222" i="5"/>
  <c r="O222" i="5"/>
  <c r="P222" i="5"/>
  <c r="K19" i="5"/>
  <c r="L19" i="5"/>
  <c r="M19" i="5"/>
  <c r="N19" i="5"/>
  <c r="O19" i="5"/>
  <c r="P19" i="5"/>
  <c r="K53" i="5"/>
  <c r="L53" i="5"/>
  <c r="M53" i="5"/>
  <c r="N53" i="5"/>
  <c r="O53" i="5"/>
  <c r="P53" i="5"/>
  <c r="K175" i="5"/>
  <c r="L175" i="5"/>
  <c r="M175" i="5"/>
  <c r="N175" i="5"/>
  <c r="O175" i="5"/>
  <c r="P175" i="5"/>
  <c r="K90" i="5"/>
  <c r="L90" i="5"/>
  <c r="M90" i="5"/>
  <c r="N90" i="5"/>
  <c r="O90" i="5"/>
  <c r="P90" i="5"/>
  <c r="K45" i="5"/>
  <c r="L45" i="5"/>
  <c r="M45" i="5"/>
  <c r="N45" i="5"/>
  <c r="O45" i="5"/>
  <c r="P45" i="5"/>
  <c r="K66" i="5"/>
  <c r="L66" i="5"/>
  <c r="M66" i="5"/>
  <c r="N66" i="5"/>
  <c r="O66" i="5"/>
  <c r="P66" i="5"/>
  <c r="K184" i="5"/>
  <c r="L184" i="5"/>
  <c r="M184" i="5"/>
  <c r="N184" i="5"/>
  <c r="O184" i="5"/>
  <c r="P184" i="5"/>
  <c r="A133" i="5"/>
  <c r="B133" i="5"/>
  <c r="C133" i="5"/>
  <c r="D133" i="5"/>
  <c r="E133" i="5"/>
  <c r="F133" i="5"/>
  <c r="G133" i="5"/>
  <c r="H133" i="5"/>
  <c r="A39" i="5"/>
  <c r="B39" i="5"/>
  <c r="C39" i="5"/>
  <c r="D39" i="5"/>
  <c r="E39" i="5"/>
  <c r="F39" i="5"/>
  <c r="G39" i="5"/>
  <c r="H39" i="5"/>
  <c r="H6" i="5"/>
  <c r="A122" i="5"/>
  <c r="B122" i="5"/>
  <c r="C122" i="5"/>
  <c r="D122" i="5"/>
  <c r="E122" i="5"/>
  <c r="F122" i="5"/>
  <c r="G122" i="5"/>
  <c r="H122" i="5"/>
  <c r="A148" i="5"/>
  <c r="B148" i="5"/>
  <c r="C148" i="5"/>
  <c r="D148" i="5"/>
  <c r="E148" i="5"/>
  <c r="F148" i="5"/>
  <c r="G148" i="5"/>
  <c r="H148" i="5"/>
  <c r="A150" i="5"/>
  <c r="B150" i="5"/>
  <c r="C150" i="5"/>
  <c r="D150" i="5"/>
  <c r="E150" i="5"/>
  <c r="F150" i="5"/>
  <c r="G150" i="5"/>
  <c r="H150" i="5"/>
  <c r="A151" i="5"/>
  <c r="B151" i="5"/>
  <c r="C151" i="5"/>
  <c r="D151" i="5"/>
  <c r="E151" i="5"/>
  <c r="F151" i="5"/>
  <c r="G151" i="5"/>
  <c r="H151" i="5"/>
  <c r="B77" i="5"/>
  <c r="C77" i="5"/>
  <c r="D77" i="5"/>
  <c r="E77" i="5"/>
  <c r="F77" i="5"/>
  <c r="G77" i="5"/>
  <c r="H77" i="5"/>
  <c r="A84" i="5"/>
  <c r="B84" i="5"/>
  <c r="C84" i="5"/>
  <c r="D84" i="5"/>
  <c r="E84" i="5"/>
  <c r="F84" i="5"/>
  <c r="G84" i="5"/>
  <c r="H84" i="5"/>
  <c r="L62" i="3"/>
  <c r="M62" i="3"/>
  <c r="N62" i="3"/>
  <c r="O62" i="3"/>
  <c r="P62" i="3"/>
  <c r="Q62" i="3"/>
  <c r="R62" i="3"/>
  <c r="S62" i="3"/>
  <c r="L235" i="3"/>
  <c r="M235" i="3"/>
  <c r="N235" i="3"/>
  <c r="O235" i="3"/>
  <c r="P235" i="3"/>
  <c r="Q235" i="3"/>
  <c r="R235" i="3"/>
  <c r="S235" i="3"/>
  <c r="L207" i="3"/>
  <c r="M207" i="3"/>
  <c r="N207" i="3"/>
  <c r="O207" i="3"/>
  <c r="P207" i="3"/>
  <c r="Q207" i="3"/>
  <c r="R207" i="3"/>
  <c r="S207" i="3"/>
  <c r="L206" i="3"/>
  <c r="M206" i="3"/>
  <c r="N206" i="3"/>
  <c r="O206" i="3"/>
  <c r="P206" i="3"/>
  <c r="Q206" i="3"/>
  <c r="R206" i="3"/>
  <c r="S206" i="3"/>
  <c r="M43" i="3"/>
  <c r="N43" i="3"/>
  <c r="O43" i="3"/>
  <c r="P43" i="3"/>
  <c r="Q43" i="3"/>
  <c r="R43" i="3"/>
  <c r="S43" i="3"/>
  <c r="M198" i="3"/>
  <c r="N198" i="3"/>
  <c r="O198" i="3"/>
  <c r="P198" i="3"/>
  <c r="Q198" i="3"/>
  <c r="R198" i="3"/>
  <c r="S198" i="3"/>
  <c r="L240" i="3"/>
  <c r="M240" i="3"/>
  <c r="N240" i="3"/>
  <c r="O240" i="3"/>
  <c r="P240" i="3"/>
  <c r="Q240" i="3"/>
  <c r="R240" i="3"/>
  <c r="S240" i="3"/>
  <c r="L163" i="3"/>
  <c r="M163" i="3"/>
  <c r="N163" i="3"/>
  <c r="O163" i="3"/>
  <c r="P163" i="3"/>
  <c r="Q163" i="3"/>
  <c r="R163" i="3"/>
  <c r="S163" i="3"/>
  <c r="L74" i="3"/>
  <c r="M74" i="3"/>
  <c r="N74" i="3"/>
  <c r="O74" i="3"/>
  <c r="P74" i="3"/>
  <c r="Q74" i="3"/>
  <c r="R74" i="3"/>
  <c r="S74" i="3"/>
  <c r="L58" i="3"/>
  <c r="M58" i="3"/>
  <c r="N58" i="3"/>
  <c r="O58" i="3"/>
  <c r="P58" i="3"/>
  <c r="Q58" i="3"/>
  <c r="R58" i="3"/>
  <c r="S58" i="3"/>
  <c r="L61" i="3"/>
  <c r="M61" i="3"/>
  <c r="N61" i="3"/>
  <c r="O61" i="3"/>
  <c r="P61" i="3"/>
  <c r="Q61" i="3"/>
  <c r="R61" i="3"/>
  <c r="S61" i="3"/>
  <c r="L6" i="3"/>
  <c r="M6" i="3"/>
  <c r="N6" i="3"/>
  <c r="O6" i="3"/>
  <c r="P6" i="3"/>
  <c r="Q6" i="3"/>
  <c r="R6" i="3"/>
  <c r="S6" i="3"/>
  <c r="A15" i="3"/>
  <c r="B15" i="3"/>
  <c r="C15" i="3"/>
  <c r="D15" i="3"/>
  <c r="E15" i="3"/>
  <c r="F15" i="3"/>
  <c r="G15" i="3"/>
  <c r="H15" i="3"/>
  <c r="A113" i="3"/>
  <c r="B113" i="3"/>
  <c r="C113" i="3"/>
  <c r="D113" i="3"/>
  <c r="E113" i="3"/>
  <c r="F113" i="3"/>
  <c r="G113" i="3"/>
  <c r="H113" i="3"/>
  <c r="A64" i="3"/>
  <c r="B64" i="3"/>
  <c r="C64" i="3"/>
  <c r="D64" i="3"/>
  <c r="E64" i="3"/>
  <c r="F64" i="3"/>
  <c r="G64" i="3"/>
  <c r="H64" i="3"/>
  <c r="A89" i="3"/>
  <c r="B89" i="3"/>
  <c r="C89" i="3"/>
  <c r="D89" i="3"/>
  <c r="E89" i="3"/>
  <c r="F89" i="3"/>
  <c r="G89" i="3"/>
  <c r="H89" i="3"/>
  <c r="B108" i="3"/>
  <c r="C108" i="3"/>
  <c r="D108" i="3"/>
  <c r="E108" i="3"/>
  <c r="F108" i="3"/>
  <c r="G108" i="3"/>
  <c r="H108" i="3"/>
  <c r="B112" i="3"/>
  <c r="C112" i="3"/>
  <c r="I112" i="3"/>
  <c r="D112" i="3"/>
  <c r="E112" i="3"/>
  <c r="F112" i="3"/>
  <c r="G112" i="3"/>
  <c r="H112" i="3"/>
  <c r="A215" i="3"/>
  <c r="B215" i="3"/>
  <c r="C215" i="3"/>
  <c r="D215" i="3"/>
  <c r="E215" i="3"/>
  <c r="F215" i="3"/>
  <c r="G215" i="3"/>
  <c r="H215" i="3"/>
  <c r="A25" i="3"/>
  <c r="B25" i="3"/>
  <c r="C25" i="3"/>
  <c r="D25" i="3"/>
  <c r="E25" i="3"/>
  <c r="F25" i="3"/>
  <c r="G25" i="3"/>
  <c r="H25" i="3"/>
  <c r="A204" i="3"/>
  <c r="B204" i="3"/>
  <c r="C204" i="3"/>
  <c r="I204" i="3"/>
  <c r="D204" i="3"/>
  <c r="E204" i="3"/>
  <c r="F204" i="3"/>
  <c r="G204" i="3"/>
  <c r="H204" i="3"/>
  <c r="A179" i="3"/>
  <c r="B179" i="3"/>
  <c r="C179" i="3"/>
  <c r="D179" i="3"/>
  <c r="E179" i="3"/>
  <c r="F179" i="3"/>
  <c r="G179" i="3"/>
  <c r="H179" i="3"/>
  <c r="B19" i="9"/>
  <c r="C19" i="9"/>
  <c r="D19" i="9"/>
  <c r="E19" i="9"/>
  <c r="F19" i="9"/>
  <c r="G19" i="9"/>
  <c r="H19" i="9"/>
  <c r="A116" i="9"/>
  <c r="B116" i="9"/>
  <c r="D116" i="9"/>
  <c r="E116" i="9"/>
  <c r="F116" i="9"/>
  <c r="G116" i="9"/>
  <c r="H116" i="9"/>
  <c r="A50" i="9"/>
  <c r="B50" i="9"/>
  <c r="E50" i="9"/>
  <c r="F50" i="9"/>
  <c r="G50" i="9"/>
  <c r="H50" i="9"/>
  <c r="A140" i="9"/>
  <c r="B140" i="9"/>
  <c r="D140" i="9"/>
  <c r="E140" i="9"/>
  <c r="F140" i="9"/>
  <c r="G140" i="9"/>
  <c r="H140" i="9"/>
  <c r="A115" i="9"/>
  <c r="B115" i="9"/>
  <c r="D115" i="9"/>
  <c r="E115" i="9"/>
  <c r="F115" i="9"/>
  <c r="G115" i="9"/>
  <c r="H115" i="9"/>
  <c r="B46" i="9"/>
  <c r="E46" i="9"/>
  <c r="F46" i="9"/>
  <c r="G46" i="9"/>
  <c r="H46" i="9"/>
  <c r="A47" i="9"/>
  <c r="B47" i="9"/>
  <c r="E47" i="9"/>
  <c r="F47" i="9"/>
  <c r="G47" i="9"/>
  <c r="H47" i="9"/>
  <c r="A36" i="8"/>
  <c r="B36" i="8"/>
  <c r="C36" i="8"/>
  <c r="D36" i="8"/>
  <c r="E36" i="8"/>
  <c r="F36" i="8"/>
  <c r="G36" i="8"/>
  <c r="H36" i="8"/>
  <c r="I36" i="8"/>
  <c r="A5" i="8"/>
  <c r="B5" i="8"/>
  <c r="C5" i="8"/>
  <c r="D5" i="8"/>
  <c r="E5" i="8"/>
  <c r="F5" i="8"/>
  <c r="G5" i="8"/>
  <c r="H5" i="8"/>
  <c r="I5" i="8"/>
  <c r="A51" i="8"/>
  <c r="B51" i="8"/>
  <c r="C51" i="8"/>
  <c r="D51" i="8"/>
  <c r="E51" i="8"/>
  <c r="F51" i="8"/>
  <c r="G51" i="8"/>
  <c r="H51" i="8"/>
  <c r="I51" i="8"/>
  <c r="A9" i="7"/>
  <c r="B9" i="7"/>
  <c r="C9" i="7"/>
  <c r="D9" i="7"/>
  <c r="E9" i="7"/>
  <c r="F9" i="7"/>
  <c r="G9" i="7"/>
  <c r="H9" i="7"/>
  <c r="U14" i="6"/>
  <c r="W14" i="6"/>
  <c r="Y14" i="6"/>
  <c r="AA14" i="6"/>
  <c r="AC14" i="6"/>
  <c r="L14" i="6"/>
  <c r="M14" i="6"/>
  <c r="N14" i="6"/>
  <c r="O14" i="6"/>
  <c r="P14" i="6"/>
  <c r="Q14" i="6"/>
  <c r="A14" i="6"/>
  <c r="B14" i="6"/>
  <c r="D14" i="6"/>
  <c r="K200" i="5"/>
  <c r="L200" i="5"/>
  <c r="M200" i="5"/>
  <c r="N200" i="5"/>
  <c r="O200" i="5"/>
  <c r="P200" i="5"/>
  <c r="K210" i="5"/>
  <c r="L210" i="5"/>
  <c r="M210" i="5"/>
  <c r="N210" i="5"/>
  <c r="O210" i="5"/>
  <c r="P210" i="5"/>
  <c r="N9" i="5"/>
  <c r="O9" i="5"/>
  <c r="P9" i="5"/>
  <c r="K50" i="5"/>
  <c r="L50" i="5"/>
  <c r="M50" i="5"/>
  <c r="N50" i="5"/>
  <c r="O50" i="5"/>
  <c r="P50" i="5"/>
  <c r="K205" i="5"/>
  <c r="L205" i="5"/>
  <c r="M205" i="5"/>
  <c r="N205" i="5"/>
  <c r="O205" i="5"/>
  <c r="P205" i="5"/>
  <c r="K72" i="5"/>
  <c r="L72" i="5"/>
  <c r="M72" i="5"/>
  <c r="N72" i="5"/>
  <c r="O72" i="5"/>
  <c r="P72" i="5"/>
  <c r="K120" i="5"/>
  <c r="L120" i="5"/>
  <c r="M120" i="5"/>
  <c r="N120" i="5"/>
  <c r="O120" i="5"/>
  <c r="P120" i="5"/>
  <c r="K224" i="5"/>
  <c r="L224" i="5"/>
  <c r="M224" i="5"/>
  <c r="N224" i="5"/>
  <c r="O224" i="5"/>
  <c r="P224" i="5"/>
  <c r="K75" i="5"/>
  <c r="L75" i="5"/>
  <c r="M75" i="5"/>
  <c r="N75" i="5"/>
  <c r="O75" i="5"/>
  <c r="P75" i="5"/>
  <c r="K174" i="5"/>
  <c r="L174" i="5"/>
  <c r="M174" i="5"/>
  <c r="N174" i="5"/>
  <c r="O174" i="5"/>
  <c r="P174" i="5"/>
  <c r="K71" i="5"/>
  <c r="L71" i="5"/>
  <c r="M71" i="5"/>
  <c r="N71" i="5"/>
  <c r="O71" i="5"/>
  <c r="P71" i="5"/>
  <c r="K194" i="5"/>
  <c r="L194" i="5"/>
  <c r="M194" i="5"/>
  <c r="N194" i="5"/>
  <c r="O194" i="5"/>
  <c r="P194" i="5"/>
  <c r="K231" i="5"/>
  <c r="L231" i="5"/>
  <c r="M231" i="5"/>
  <c r="N231" i="5"/>
  <c r="O231" i="5"/>
  <c r="P231" i="5"/>
  <c r="K93" i="5"/>
  <c r="L93" i="5"/>
  <c r="M93" i="5"/>
  <c r="N93" i="5"/>
  <c r="O93" i="5"/>
  <c r="P93" i="5"/>
  <c r="A113" i="5"/>
  <c r="B113" i="5"/>
  <c r="C113" i="5"/>
  <c r="D113" i="5"/>
  <c r="E113" i="5"/>
  <c r="F113" i="5"/>
  <c r="G113" i="5"/>
  <c r="H113" i="5"/>
  <c r="A41" i="5"/>
  <c r="B41" i="5"/>
  <c r="C41" i="5"/>
  <c r="D41" i="5"/>
  <c r="E41" i="5"/>
  <c r="F41" i="5"/>
  <c r="G41" i="5"/>
  <c r="H41" i="5"/>
  <c r="A66" i="5"/>
  <c r="B66" i="5"/>
  <c r="C66" i="5"/>
  <c r="D66" i="5"/>
  <c r="E66" i="5"/>
  <c r="F66" i="5"/>
  <c r="G66" i="5"/>
  <c r="H66" i="5"/>
  <c r="A47" i="5"/>
  <c r="B47" i="5"/>
  <c r="C47" i="5"/>
  <c r="D47" i="5"/>
  <c r="E47" i="5"/>
  <c r="F47" i="5"/>
  <c r="G47" i="5"/>
  <c r="H47" i="5"/>
  <c r="H8" i="5"/>
  <c r="A101" i="5"/>
  <c r="B101" i="5"/>
  <c r="C101" i="5"/>
  <c r="D101" i="5"/>
  <c r="E101" i="5"/>
  <c r="F101" i="5"/>
  <c r="G101" i="5"/>
  <c r="H101" i="5"/>
  <c r="B44" i="5"/>
  <c r="C44" i="5"/>
  <c r="D44" i="5"/>
  <c r="E44" i="5"/>
  <c r="F44" i="5"/>
  <c r="G44" i="5"/>
  <c r="H44" i="5"/>
  <c r="B105" i="5"/>
  <c r="C105" i="5"/>
  <c r="D105" i="5"/>
  <c r="E105" i="5"/>
  <c r="F105" i="5"/>
  <c r="G105" i="5"/>
  <c r="H105" i="5"/>
  <c r="A97" i="5"/>
  <c r="B97" i="5"/>
  <c r="C97" i="5"/>
  <c r="D97" i="5"/>
  <c r="E97" i="5"/>
  <c r="F97" i="5"/>
  <c r="G97" i="5"/>
  <c r="H97" i="5"/>
  <c r="A59" i="5"/>
  <c r="B59" i="5"/>
  <c r="C59" i="5"/>
  <c r="D59" i="5"/>
  <c r="E59" i="5"/>
  <c r="F59" i="5"/>
  <c r="G59" i="5"/>
  <c r="H59" i="5"/>
  <c r="A167" i="5"/>
  <c r="B167" i="5"/>
  <c r="C167" i="5"/>
  <c r="D167" i="5"/>
  <c r="E167" i="5"/>
  <c r="F167" i="5"/>
  <c r="G167" i="5"/>
  <c r="H167" i="5"/>
  <c r="A170" i="5"/>
  <c r="B170" i="5"/>
  <c r="C170" i="5"/>
  <c r="D170" i="5"/>
  <c r="E170" i="5"/>
  <c r="F170" i="5"/>
  <c r="G170" i="5"/>
  <c r="H170" i="5"/>
  <c r="M15" i="3"/>
  <c r="N15" i="3"/>
  <c r="O15" i="3"/>
  <c r="P15" i="3"/>
  <c r="Q15" i="3"/>
  <c r="R15" i="3"/>
  <c r="S15" i="3"/>
  <c r="L70" i="3"/>
  <c r="M70" i="3"/>
  <c r="N70" i="3"/>
  <c r="O70" i="3"/>
  <c r="P70" i="3"/>
  <c r="Q70" i="3"/>
  <c r="R70" i="3"/>
  <c r="S70" i="3"/>
  <c r="L103" i="3"/>
  <c r="M103" i="3"/>
  <c r="N103" i="3"/>
  <c r="O103" i="3"/>
  <c r="P103" i="3"/>
  <c r="Q103" i="3"/>
  <c r="R103" i="3"/>
  <c r="S103" i="3"/>
  <c r="L227" i="3"/>
  <c r="M227" i="3"/>
  <c r="N227" i="3"/>
  <c r="O227" i="3"/>
  <c r="P227" i="3"/>
  <c r="Q227" i="3"/>
  <c r="R227" i="3"/>
  <c r="S227" i="3"/>
  <c r="L33" i="3"/>
  <c r="M33" i="3"/>
  <c r="N33" i="3"/>
  <c r="O33" i="3"/>
  <c r="P33" i="3"/>
  <c r="Q33" i="3"/>
  <c r="R33" i="3"/>
  <c r="S33" i="3"/>
  <c r="L220" i="3"/>
  <c r="M220" i="3"/>
  <c r="N220" i="3"/>
  <c r="O220" i="3"/>
  <c r="P220" i="3"/>
  <c r="Q220" i="3"/>
  <c r="R220" i="3"/>
  <c r="S220" i="3"/>
  <c r="L11" i="3"/>
  <c r="M11" i="3"/>
  <c r="N11" i="3"/>
  <c r="O11" i="3"/>
  <c r="P11" i="3"/>
  <c r="Q11" i="3"/>
  <c r="R11" i="3"/>
  <c r="S11" i="3"/>
  <c r="M130" i="3"/>
  <c r="N130" i="3"/>
  <c r="O130" i="3"/>
  <c r="P130" i="3"/>
  <c r="Q130" i="3"/>
  <c r="R130" i="3"/>
  <c r="S130" i="3"/>
  <c r="L123" i="3"/>
  <c r="M123" i="3"/>
  <c r="N123" i="3"/>
  <c r="O123" i="3"/>
  <c r="P123" i="3"/>
  <c r="Q123" i="3"/>
  <c r="R123" i="3"/>
  <c r="S123" i="3"/>
  <c r="L7" i="3"/>
  <c r="M7" i="3"/>
  <c r="N7" i="3"/>
  <c r="O7" i="3"/>
  <c r="P7" i="3"/>
  <c r="Q7" i="3"/>
  <c r="R7" i="3"/>
  <c r="S7" i="3"/>
  <c r="L186" i="3"/>
  <c r="M186" i="3"/>
  <c r="N186" i="3"/>
  <c r="O186" i="3"/>
  <c r="P186" i="3"/>
  <c r="Q186" i="3"/>
  <c r="R186" i="3"/>
  <c r="S186" i="3"/>
  <c r="B5" i="3"/>
  <c r="C5" i="3"/>
  <c r="D5" i="3"/>
  <c r="E5" i="3"/>
  <c r="F5" i="3"/>
  <c r="G5" i="3"/>
  <c r="H5" i="3"/>
  <c r="A12" i="3"/>
  <c r="A4" i="3"/>
  <c r="A3" i="3"/>
  <c r="A8" i="3"/>
  <c r="A7" i="3"/>
  <c r="A19" i="3"/>
  <c r="A22" i="10"/>
  <c r="B12" i="3"/>
  <c r="C12" i="3"/>
  <c r="D12" i="3"/>
  <c r="E12" i="3"/>
  <c r="F12" i="3"/>
  <c r="G12" i="3"/>
  <c r="H12" i="3"/>
  <c r="A120" i="3"/>
  <c r="B120" i="3"/>
  <c r="C120" i="3"/>
  <c r="D120" i="3"/>
  <c r="E120" i="3"/>
  <c r="F120" i="3"/>
  <c r="G120" i="3"/>
  <c r="H120" i="3"/>
  <c r="A135" i="3"/>
  <c r="B135" i="3"/>
  <c r="C135" i="3"/>
  <c r="D135" i="3"/>
  <c r="E135" i="3"/>
  <c r="F135" i="3"/>
  <c r="G135" i="3"/>
  <c r="H135" i="3"/>
  <c r="A184" i="3"/>
  <c r="B184" i="3"/>
  <c r="C184" i="3"/>
  <c r="D184" i="3"/>
  <c r="E184" i="3"/>
  <c r="F184" i="3"/>
  <c r="G184" i="3"/>
  <c r="H184" i="3"/>
  <c r="A118" i="3"/>
  <c r="B118" i="3"/>
  <c r="C118" i="3"/>
  <c r="D118" i="3"/>
  <c r="E118" i="3"/>
  <c r="F118" i="3"/>
  <c r="G118" i="3"/>
  <c r="H118" i="3"/>
  <c r="A155" i="3"/>
  <c r="B155" i="3"/>
  <c r="C155" i="3"/>
  <c r="D155" i="3"/>
  <c r="E155" i="3"/>
  <c r="F155" i="3"/>
  <c r="G155" i="3"/>
  <c r="H155" i="3"/>
  <c r="A173" i="3"/>
  <c r="B173" i="3"/>
  <c r="C173" i="3"/>
  <c r="D173" i="3"/>
  <c r="E173" i="3"/>
  <c r="F173" i="3"/>
  <c r="G173" i="3"/>
  <c r="H173" i="3"/>
  <c r="A187" i="3"/>
  <c r="B187" i="3"/>
  <c r="C187" i="3"/>
  <c r="I187" i="3"/>
  <c r="D187" i="3"/>
  <c r="E187" i="3"/>
  <c r="F187" i="3"/>
  <c r="G187" i="3"/>
  <c r="H187" i="3"/>
  <c r="A54" i="3"/>
  <c r="B54" i="3"/>
  <c r="C54" i="3"/>
  <c r="D54" i="3"/>
  <c r="E54" i="3"/>
  <c r="F54" i="3"/>
  <c r="G54" i="3"/>
  <c r="H54" i="3"/>
  <c r="A100" i="9"/>
  <c r="B100" i="9"/>
  <c r="D100" i="9"/>
  <c r="E100" i="9"/>
  <c r="F100" i="9"/>
  <c r="G100" i="9"/>
  <c r="H100" i="9"/>
  <c r="B56" i="9"/>
  <c r="D56" i="9"/>
  <c r="E56" i="9"/>
  <c r="F56" i="9"/>
  <c r="G56" i="9"/>
  <c r="H56" i="9"/>
  <c r="A21" i="9"/>
  <c r="B21" i="9"/>
  <c r="D21" i="9"/>
  <c r="E21" i="9"/>
  <c r="F21" i="9"/>
  <c r="G21" i="9"/>
  <c r="H21" i="9"/>
  <c r="A104" i="9"/>
  <c r="B104" i="9"/>
  <c r="D104" i="9"/>
  <c r="E104" i="9"/>
  <c r="F104" i="9"/>
  <c r="G104" i="9"/>
  <c r="H104" i="9"/>
  <c r="A63" i="9"/>
  <c r="B63" i="9"/>
  <c r="D63" i="9"/>
  <c r="E63" i="9"/>
  <c r="F63" i="9"/>
  <c r="G63" i="9"/>
  <c r="H63" i="9"/>
  <c r="A13" i="9"/>
  <c r="B13" i="9"/>
  <c r="D13" i="9"/>
  <c r="E13" i="9"/>
  <c r="F13" i="9"/>
  <c r="G13" i="9"/>
  <c r="H13" i="9"/>
  <c r="A91" i="9"/>
  <c r="B91" i="9"/>
  <c r="D91" i="9"/>
  <c r="E91" i="9"/>
  <c r="F91" i="9"/>
  <c r="G91" i="9"/>
  <c r="H91" i="9"/>
  <c r="A13" i="8"/>
  <c r="B13" i="8"/>
  <c r="C13" i="8"/>
  <c r="D13" i="8"/>
  <c r="K13" i="8"/>
  <c r="E13" i="8"/>
  <c r="F13" i="8"/>
  <c r="G13" i="8"/>
  <c r="H13" i="8"/>
  <c r="I13" i="8"/>
  <c r="A41" i="8"/>
  <c r="B41" i="8"/>
  <c r="C41" i="8"/>
  <c r="D41" i="8"/>
  <c r="E41" i="8"/>
  <c r="F41" i="8"/>
  <c r="G41" i="8"/>
  <c r="H41" i="8"/>
  <c r="I41" i="8"/>
  <c r="A52" i="8"/>
  <c r="B52" i="8"/>
  <c r="C52" i="8"/>
  <c r="D52" i="8"/>
  <c r="E52" i="8"/>
  <c r="F52" i="8"/>
  <c r="G52" i="8"/>
  <c r="H52" i="8"/>
  <c r="I52" i="8"/>
  <c r="A12" i="7"/>
  <c r="B12" i="7"/>
  <c r="C12" i="7"/>
  <c r="D12" i="7"/>
  <c r="E12" i="7"/>
  <c r="F12" i="7"/>
  <c r="G12" i="7"/>
  <c r="H12" i="7"/>
  <c r="A32" i="7"/>
  <c r="B32" i="7"/>
  <c r="C32" i="7"/>
  <c r="D32" i="7"/>
  <c r="E32" i="7"/>
  <c r="F32" i="7"/>
  <c r="G32" i="7"/>
  <c r="H32" i="7"/>
  <c r="A25" i="7"/>
  <c r="B25" i="7"/>
  <c r="C25" i="7"/>
  <c r="D25" i="7"/>
  <c r="E25" i="7"/>
  <c r="F25" i="7"/>
  <c r="G25" i="7"/>
  <c r="H25" i="7"/>
  <c r="U6" i="6"/>
  <c r="W6" i="6"/>
  <c r="Y6" i="6"/>
  <c r="AA6" i="6"/>
  <c r="AC6" i="6"/>
  <c r="U36" i="6"/>
  <c r="W36" i="6"/>
  <c r="Y36" i="6"/>
  <c r="AA36" i="6"/>
  <c r="AC36" i="6"/>
  <c r="U49" i="6"/>
  <c r="W49" i="6"/>
  <c r="Y49" i="6"/>
  <c r="AA49" i="6"/>
  <c r="AC49" i="6"/>
  <c r="L6" i="6"/>
  <c r="M6" i="6"/>
  <c r="N6" i="6"/>
  <c r="O6" i="6"/>
  <c r="P6" i="6"/>
  <c r="Q6" i="6"/>
  <c r="L36" i="6"/>
  <c r="M36" i="6"/>
  <c r="N36" i="6"/>
  <c r="O36" i="6"/>
  <c r="P36" i="6"/>
  <c r="Q36" i="6"/>
  <c r="L49" i="6"/>
  <c r="M49" i="6"/>
  <c r="N49" i="6"/>
  <c r="AD49" i="6"/>
  <c r="O49" i="6"/>
  <c r="P49" i="6"/>
  <c r="Q49" i="6"/>
  <c r="A6" i="6"/>
  <c r="B6" i="6"/>
  <c r="D6" i="6"/>
  <c r="E6" i="6"/>
  <c r="A36" i="6"/>
  <c r="B36" i="6"/>
  <c r="D36" i="6"/>
  <c r="E36" i="6"/>
  <c r="A49" i="6"/>
  <c r="B49" i="6"/>
  <c r="D49" i="6"/>
  <c r="E49" i="6"/>
  <c r="K32" i="5"/>
  <c r="L32" i="5"/>
  <c r="M32" i="5"/>
  <c r="N32" i="5"/>
  <c r="O32" i="5"/>
  <c r="P32" i="5"/>
  <c r="K56" i="5"/>
  <c r="L56" i="5"/>
  <c r="M56" i="5"/>
  <c r="N56" i="5"/>
  <c r="O56" i="5"/>
  <c r="P56" i="5"/>
  <c r="K18" i="5"/>
  <c r="L18" i="5"/>
  <c r="M18" i="5"/>
  <c r="N18" i="5"/>
  <c r="O18" i="5"/>
  <c r="P18" i="5"/>
  <c r="K195" i="5"/>
  <c r="L195" i="5"/>
  <c r="M195" i="5"/>
  <c r="N195" i="5"/>
  <c r="O195" i="5"/>
  <c r="P195" i="5"/>
  <c r="K73" i="5"/>
  <c r="L73" i="5"/>
  <c r="M73" i="5"/>
  <c r="N73" i="5"/>
  <c r="O73" i="5"/>
  <c r="P73" i="5"/>
  <c r="K25" i="5"/>
  <c r="L25" i="5"/>
  <c r="M25" i="5"/>
  <c r="N25" i="5"/>
  <c r="O25" i="5"/>
  <c r="P25" i="5"/>
  <c r="K57" i="5"/>
  <c r="L57" i="5"/>
  <c r="M57" i="5"/>
  <c r="N57" i="5"/>
  <c r="O57" i="5"/>
  <c r="P57" i="5"/>
  <c r="K136" i="5"/>
  <c r="L136" i="5"/>
  <c r="M136" i="5"/>
  <c r="N136" i="5"/>
  <c r="O136" i="5"/>
  <c r="P136" i="5"/>
  <c r="K89" i="5"/>
  <c r="L89" i="5"/>
  <c r="M89" i="5"/>
  <c r="N89" i="5"/>
  <c r="O89" i="5"/>
  <c r="P89" i="5"/>
  <c r="K106" i="5"/>
  <c r="L106" i="5"/>
  <c r="M106" i="5"/>
  <c r="N106" i="5"/>
  <c r="O106" i="5"/>
  <c r="P106" i="5"/>
  <c r="K233" i="5"/>
  <c r="L233" i="5"/>
  <c r="M233" i="5"/>
  <c r="N233" i="5"/>
  <c r="O233" i="5"/>
  <c r="P233" i="5"/>
  <c r="K14" i="5"/>
  <c r="L14" i="5"/>
  <c r="M14" i="5"/>
  <c r="N14" i="5"/>
  <c r="O14" i="5"/>
  <c r="P14" i="5"/>
  <c r="K60" i="5"/>
  <c r="L60" i="5"/>
  <c r="M60" i="5"/>
  <c r="N60" i="5"/>
  <c r="O60" i="5"/>
  <c r="P60" i="5"/>
  <c r="K96" i="5"/>
  <c r="L96" i="5"/>
  <c r="M96" i="5"/>
  <c r="N96" i="5"/>
  <c r="O96" i="5"/>
  <c r="P96" i="5"/>
  <c r="A115" i="5"/>
  <c r="B115" i="5"/>
  <c r="C115" i="5"/>
  <c r="D115" i="5"/>
  <c r="E115" i="5"/>
  <c r="F115" i="5"/>
  <c r="G115" i="5"/>
  <c r="H115" i="5"/>
  <c r="A25" i="5"/>
  <c r="B25" i="5"/>
  <c r="C25" i="5"/>
  <c r="D25" i="5"/>
  <c r="E25" i="5"/>
  <c r="F25" i="5"/>
  <c r="G25" i="5"/>
  <c r="H25" i="5"/>
  <c r="A107" i="5"/>
  <c r="B107" i="5"/>
  <c r="C107" i="5"/>
  <c r="D107" i="5"/>
  <c r="E107" i="5"/>
  <c r="F107" i="5"/>
  <c r="G107" i="5"/>
  <c r="H107" i="5"/>
  <c r="A142" i="5"/>
  <c r="B142" i="5"/>
  <c r="C142" i="5"/>
  <c r="D142" i="5"/>
  <c r="E142" i="5"/>
  <c r="F142" i="5"/>
  <c r="G142" i="5"/>
  <c r="H142" i="5"/>
  <c r="A61" i="5"/>
  <c r="B61" i="5"/>
  <c r="C61" i="5"/>
  <c r="D61" i="5"/>
  <c r="E61" i="5"/>
  <c r="F61" i="5"/>
  <c r="G61" i="5"/>
  <c r="H61" i="5"/>
  <c r="A127" i="5"/>
  <c r="B127" i="5"/>
  <c r="C127" i="5"/>
  <c r="D127" i="5"/>
  <c r="E127" i="5"/>
  <c r="F127" i="5"/>
  <c r="G127" i="5"/>
  <c r="H127" i="5"/>
  <c r="A160" i="5"/>
  <c r="B160" i="5"/>
  <c r="C160" i="5"/>
  <c r="D160" i="5"/>
  <c r="E160" i="5"/>
  <c r="F160" i="5"/>
  <c r="G160" i="5"/>
  <c r="H160" i="5"/>
  <c r="A20" i="5"/>
  <c r="B20" i="5"/>
  <c r="C20" i="5"/>
  <c r="D20" i="5"/>
  <c r="E20" i="5"/>
  <c r="F20" i="5"/>
  <c r="G20" i="5"/>
  <c r="H20" i="5"/>
  <c r="A37" i="5"/>
  <c r="B37" i="5"/>
  <c r="C37" i="5"/>
  <c r="D37" i="5"/>
  <c r="E37" i="5"/>
  <c r="F37" i="5"/>
  <c r="G37" i="5"/>
  <c r="H37" i="5"/>
  <c r="A164" i="5"/>
  <c r="B164" i="5"/>
  <c r="C164" i="5"/>
  <c r="D164" i="5"/>
  <c r="E164" i="5"/>
  <c r="F164" i="5"/>
  <c r="G164" i="5"/>
  <c r="H164" i="5"/>
  <c r="A50" i="5"/>
  <c r="B50" i="5"/>
  <c r="C50" i="5"/>
  <c r="D50" i="5"/>
  <c r="E50" i="5"/>
  <c r="F50" i="5"/>
  <c r="G50" i="5"/>
  <c r="H50" i="5"/>
  <c r="A129" i="5"/>
  <c r="B129" i="5"/>
  <c r="C129" i="5"/>
  <c r="D129" i="5"/>
  <c r="E129" i="5"/>
  <c r="F129" i="5"/>
  <c r="G129" i="5"/>
  <c r="H129" i="5"/>
  <c r="A168" i="5"/>
  <c r="B168" i="5"/>
  <c r="C168" i="5"/>
  <c r="D168" i="5"/>
  <c r="E168" i="5"/>
  <c r="F168" i="5"/>
  <c r="G168" i="5"/>
  <c r="H168" i="5"/>
  <c r="L214" i="3"/>
  <c r="M214" i="3"/>
  <c r="N214" i="3"/>
  <c r="O214" i="3"/>
  <c r="P214" i="3"/>
  <c r="Q214" i="3"/>
  <c r="R214" i="3"/>
  <c r="S214" i="3"/>
  <c r="L82" i="3"/>
  <c r="M82" i="3"/>
  <c r="N82" i="3"/>
  <c r="O82" i="3"/>
  <c r="P82" i="3"/>
  <c r="Q82" i="3"/>
  <c r="R82" i="3"/>
  <c r="S82" i="3"/>
  <c r="M57" i="3"/>
  <c r="N57" i="3"/>
  <c r="O57" i="3"/>
  <c r="P57" i="3"/>
  <c r="Q57" i="3"/>
  <c r="R57" i="3"/>
  <c r="S57" i="3"/>
  <c r="L21" i="3"/>
  <c r="M21" i="3"/>
  <c r="N21" i="3"/>
  <c r="O21" i="3"/>
  <c r="P21" i="3"/>
  <c r="Q21" i="3"/>
  <c r="R21" i="3"/>
  <c r="S21" i="3"/>
  <c r="L75" i="3"/>
  <c r="M75" i="3"/>
  <c r="N75" i="3"/>
  <c r="O75" i="3"/>
  <c r="P75" i="3"/>
  <c r="Q75" i="3"/>
  <c r="R75" i="3"/>
  <c r="S75" i="3"/>
  <c r="L147" i="3"/>
  <c r="M147" i="3"/>
  <c r="N147" i="3"/>
  <c r="O147" i="3"/>
  <c r="P147" i="3"/>
  <c r="Q147" i="3"/>
  <c r="R147" i="3"/>
  <c r="S147" i="3"/>
  <c r="L191" i="3"/>
  <c r="M191" i="3"/>
  <c r="N191" i="3"/>
  <c r="O191" i="3"/>
  <c r="P191" i="3"/>
  <c r="Q191" i="3"/>
  <c r="R191" i="3"/>
  <c r="S191" i="3"/>
  <c r="L142" i="3"/>
  <c r="M142" i="3"/>
  <c r="N142" i="3"/>
  <c r="O142" i="3"/>
  <c r="P142" i="3"/>
  <c r="Q142" i="3"/>
  <c r="R142" i="3"/>
  <c r="S142" i="3"/>
  <c r="L145" i="3"/>
  <c r="M145" i="3"/>
  <c r="N145" i="3"/>
  <c r="O145" i="3"/>
  <c r="P145" i="3"/>
  <c r="Q145" i="3"/>
  <c r="R145" i="3"/>
  <c r="S145" i="3"/>
  <c r="L221" i="3"/>
  <c r="M221" i="3"/>
  <c r="N221" i="3"/>
  <c r="O221" i="3"/>
  <c r="P221" i="3"/>
  <c r="Q221" i="3"/>
  <c r="R221" i="3"/>
  <c r="S221" i="3"/>
  <c r="L52" i="3"/>
  <c r="M52" i="3"/>
  <c r="N52" i="3"/>
  <c r="O52" i="3"/>
  <c r="P52" i="3"/>
  <c r="Q52" i="3"/>
  <c r="R52" i="3"/>
  <c r="S52" i="3"/>
  <c r="L124" i="3"/>
  <c r="M124" i="3"/>
  <c r="N124" i="3"/>
  <c r="O124" i="3"/>
  <c r="P124" i="3"/>
  <c r="Q124" i="3"/>
  <c r="R124" i="3"/>
  <c r="S124" i="3"/>
  <c r="L146" i="3"/>
  <c r="M146" i="3"/>
  <c r="N146" i="3"/>
  <c r="O146" i="3"/>
  <c r="P146" i="3"/>
  <c r="Q146" i="3"/>
  <c r="R146" i="3"/>
  <c r="S146" i="3"/>
  <c r="L140" i="3"/>
  <c r="M140" i="3"/>
  <c r="N140" i="3"/>
  <c r="O140" i="3"/>
  <c r="P140" i="3"/>
  <c r="Q140" i="3"/>
  <c r="R140" i="3"/>
  <c r="S140" i="3"/>
  <c r="A42" i="3"/>
  <c r="B42" i="3"/>
  <c r="C42" i="3"/>
  <c r="D42" i="3"/>
  <c r="E42" i="3"/>
  <c r="F42" i="3"/>
  <c r="G42" i="3"/>
  <c r="H42" i="3"/>
  <c r="A96" i="3"/>
  <c r="B96" i="3"/>
  <c r="C96" i="3"/>
  <c r="J96" i="3"/>
  <c r="D96" i="3"/>
  <c r="E96" i="3"/>
  <c r="F96" i="3"/>
  <c r="G96" i="3"/>
  <c r="H96" i="3"/>
  <c r="A115" i="3"/>
  <c r="B115" i="3"/>
  <c r="C115" i="3"/>
  <c r="D115" i="3"/>
  <c r="E115" i="3"/>
  <c r="F115" i="3"/>
  <c r="G115" i="3"/>
  <c r="H115" i="3"/>
  <c r="B209" i="3"/>
  <c r="C209" i="3"/>
  <c r="D209" i="3"/>
  <c r="E209" i="3"/>
  <c r="F209" i="3"/>
  <c r="G209" i="3"/>
  <c r="H209" i="3"/>
  <c r="A110" i="3"/>
  <c r="B110" i="3"/>
  <c r="C110" i="3"/>
  <c r="D110" i="3"/>
  <c r="E110" i="3"/>
  <c r="F110" i="3"/>
  <c r="G110" i="3"/>
  <c r="H110" i="3"/>
  <c r="A52" i="3"/>
  <c r="B52" i="3"/>
  <c r="C52" i="3"/>
  <c r="D52" i="3"/>
  <c r="E52" i="3"/>
  <c r="F52" i="3"/>
  <c r="G52" i="3"/>
  <c r="H52" i="3"/>
  <c r="A203" i="3"/>
  <c r="B203" i="3"/>
  <c r="C203" i="3"/>
  <c r="I203" i="3"/>
  <c r="D203" i="3"/>
  <c r="E203" i="3"/>
  <c r="F203" i="3"/>
  <c r="G203" i="3"/>
  <c r="H203" i="3"/>
  <c r="A58" i="3"/>
  <c r="B58" i="3"/>
  <c r="C58" i="3"/>
  <c r="D58" i="3"/>
  <c r="E58" i="3"/>
  <c r="F58" i="3"/>
  <c r="G58" i="3"/>
  <c r="H58" i="3"/>
  <c r="A73" i="3"/>
  <c r="B73" i="3"/>
  <c r="C73" i="3"/>
  <c r="D73" i="3"/>
  <c r="E73" i="3"/>
  <c r="F73" i="3"/>
  <c r="G73" i="3"/>
  <c r="H73" i="3"/>
  <c r="A74" i="3"/>
  <c r="B74" i="3"/>
  <c r="C74" i="3"/>
  <c r="J74" i="3"/>
  <c r="D74" i="3"/>
  <c r="E74" i="3"/>
  <c r="F74" i="3"/>
  <c r="G74" i="3"/>
  <c r="H74" i="3"/>
  <c r="A125" i="3"/>
  <c r="B125" i="3"/>
  <c r="C125" i="3"/>
  <c r="D125" i="3"/>
  <c r="E125" i="3"/>
  <c r="F125" i="3"/>
  <c r="G125" i="3"/>
  <c r="H125" i="3"/>
  <c r="A41" i="3"/>
  <c r="B41" i="3"/>
  <c r="C41" i="3"/>
  <c r="D41" i="3"/>
  <c r="E41" i="3"/>
  <c r="F41" i="3"/>
  <c r="G41" i="3"/>
  <c r="H41" i="3"/>
  <c r="A171" i="3"/>
  <c r="B171" i="3"/>
  <c r="C171" i="3"/>
  <c r="I171" i="3"/>
  <c r="D171" i="3"/>
  <c r="E171" i="3"/>
  <c r="F171" i="3"/>
  <c r="G171" i="3"/>
  <c r="H171" i="3"/>
  <c r="A217" i="3"/>
  <c r="B217" i="3"/>
  <c r="C217" i="3"/>
  <c r="D217" i="3"/>
  <c r="E217" i="3"/>
  <c r="F217" i="3"/>
  <c r="G217" i="3"/>
  <c r="H217" i="3"/>
  <c r="A51" i="3"/>
  <c r="B51" i="3"/>
  <c r="C51" i="3"/>
  <c r="D51" i="3"/>
  <c r="E51" i="3"/>
  <c r="F51" i="3"/>
  <c r="G51" i="3"/>
  <c r="H51" i="3"/>
  <c r="U27" i="6"/>
  <c r="W27" i="6"/>
  <c r="Y27" i="6"/>
  <c r="AA27" i="6"/>
  <c r="AC27" i="6"/>
  <c r="U8" i="6"/>
  <c r="W8" i="6"/>
  <c r="Y8" i="6"/>
  <c r="AA8" i="6"/>
  <c r="AC8" i="6"/>
  <c r="U23" i="6"/>
  <c r="W23" i="6"/>
  <c r="Y23" i="6"/>
  <c r="AA23" i="6"/>
  <c r="AC23" i="6"/>
  <c r="U51" i="6"/>
  <c r="W51" i="6"/>
  <c r="Y51" i="6"/>
  <c r="AA51" i="6"/>
  <c r="AC51" i="6"/>
  <c r="L27" i="6"/>
  <c r="M27" i="6"/>
  <c r="N27" i="6"/>
  <c r="AD27" i="6"/>
  <c r="O27" i="6"/>
  <c r="P27" i="6"/>
  <c r="Q27" i="6"/>
  <c r="L8" i="6"/>
  <c r="M8" i="6"/>
  <c r="N8" i="6"/>
  <c r="O8" i="6"/>
  <c r="P8" i="6"/>
  <c r="Q8" i="6"/>
  <c r="L23" i="6"/>
  <c r="M23" i="6"/>
  <c r="N23" i="6"/>
  <c r="AD23" i="6"/>
  <c r="O23" i="6"/>
  <c r="P23" i="6"/>
  <c r="Q23" i="6"/>
  <c r="L51" i="6"/>
  <c r="M51" i="6"/>
  <c r="N51" i="6"/>
  <c r="O51" i="6"/>
  <c r="P51" i="6"/>
  <c r="Q51" i="6"/>
  <c r="A27" i="6"/>
  <c r="B27" i="6"/>
  <c r="D27" i="6"/>
  <c r="E27" i="6"/>
  <c r="A8" i="6"/>
  <c r="B8" i="6"/>
  <c r="D8" i="6"/>
  <c r="G8" i="6"/>
  <c r="E8" i="6"/>
  <c r="F8" i="6"/>
  <c r="A23" i="6"/>
  <c r="B23" i="6"/>
  <c r="D23" i="6"/>
  <c r="E23" i="6"/>
  <c r="A51" i="6"/>
  <c r="B51" i="6"/>
  <c r="D51" i="6"/>
  <c r="E51" i="6"/>
  <c r="K4" i="5"/>
  <c r="L4" i="5"/>
  <c r="M4" i="5"/>
  <c r="N4" i="5"/>
  <c r="O4" i="5"/>
  <c r="P4" i="5"/>
  <c r="L115" i="5"/>
  <c r="M115" i="5"/>
  <c r="N115" i="5"/>
  <c r="O115" i="5"/>
  <c r="P115" i="5"/>
  <c r="K84" i="5"/>
  <c r="L84" i="5"/>
  <c r="M84" i="5"/>
  <c r="N84" i="5"/>
  <c r="O84" i="5"/>
  <c r="P84" i="5"/>
  <c r="K33" i="5"/>
  <c r="L33" i="5"/>
  <c r="M33" i="5"/>
  <c r="N33" i="5"/>
  <c r="O33" i="5"/>
  <c r="P33" i="5"/>
  <c r="K97" i="5"/>
  <c r="L97" i="5"/>
  <c r="M97" i="5"/>
  <c r="N97" i="5"/>
  <c r="O97" i="5"/>
  <c r="P97" i="5"/>
  <c r="K225" i="5"/>
  <c r="L225" i="5"/>
  <c r="M225" i="5"/>
  <c r="N225" i="5"/>
  <c r="O225" i="5"/>
  <c r="P225" i="5"/>
  <c r="K85" i="5"/>
  <c r="L85" i="5"/>
  <c r="M85" i="5"/>
  <c r="N85" i="5"/>
  <c r="O85" i="5"/>
  <c r="P85" i="5"/>
  <c r="K164" i="5"/>
  <c r="L164" i="5"/>
  <c r="M164" i="5"/>
  <c r="N164" i="5"/>
  <c r="O164" i="5"/>
  <c r="P164" i="5"/>
  <c r="K41" i="5"/>
  <c r="L41" i="5"/>
  <c r="M41" i="5"/>
  <c r="N41" i="5"/>
  <c r="O41" i="5"/>
  <c r="P41" i="5"/>
  <c r="K232" i="5"/>
  <c r="L232" i="5"/>
  <c r="M232" i="5"/>
  <c r="N232" i="5"/>
  <c r="O232" i="5"/>
  <c r="P232" i="5"/>
  <c r="K146" i="5"/>
  <c r="L146" i="5"/>
  <c r="M146" i="5"/>
  <c r="N146" i="5"/>
  <c r="O146" i="5"/>
  <c r="P146" i="5"/>
  <c r="K77" i="5"/>
  <c r="L77" i="5"/>
  <c r="M77" i="5"/>
  <c r="N77" i="5"/>
  <c r="O77" i="5"/>
  <c r="P77" i="5"/>
  <c r="A138" i="5"/>
  <c r="B138" i="5"/>
  <c r="C138" i="5"/>
  <c r="D138" i="5"/>
  <c r="E138" i="5"/>
  <c r="F138" i="5"/>
  <c r="G138" i="5"/>
  <c r="H138" i="5"/>
  <c r="A62" i="5"/>
  <c r="B62" i="5"/>
  <c r="C62" i="5"/>
  <c r="D62" i="5"/>
  <c r="E62" i="5"/>
  <c r="F62" i="5"/>
  <c r="G62" i="5"/>
  <c r="H62" i="5"/>
  <c r="A22" i="5"/>
  <c r="B22" i="5"/>
  <c r="C22" i="5"/>
  <c r="D22" i="5"/>
  <c r="E22" i="5"/>
  <c r="F22" i="5"/>
  <c r="G22" i="5"/>
  <c r="H22" i="5"/>
  <c r="A68" i="5"/>
  <c r="B68" i="5"/>
  <c r="C68" i="5"/>
  <c r="D68" i="5"/>
  <c r="E68" i="5"/>
  <c r="F68" i="5"/>
  <c r="G68" i="5"/>
  <c r="H68" i="5"/>
  <c r="A56" i="5"/>
  <c r="B56" i="5"/>
  <c r="C56" i="5"/>
  <c r="D56" i="5"/>
  <c r="E56" i="5"/>
  <c r="F56" i="5"/>
  <c r="G56" i="5"/>
  <c r="H56" i="5"/>
  <c r="A155" i="5"/>
  <c r="B155" i="5"/>
  <c r="C155" i="5"/>
  <c r="D155" i="5"/>
  <c r="E155" i="5"/>
  <c r="F155" i="5"/>
  <c r="G155" i="5"/>
  <c r="H155" i="5"/>
  <c r="A165" i="5"/>
  <c r="B165" i="5"/>
  <c r="C165" i="5"/>
  <c r="D165" i="5"/>
  <c r="E165" i="5"/>
  <c r="F165" i="5"/>
  <c r="G165" i="5"/>
  <c r="H165" i="5"/>
  <c r="B82" i="5"/>
  <c r="C82" i="5"/>
  <c r="D82" i="5"/>
  <c r="E82" i="5"/>
  <c r="F82" i="5"/>
  <c r="G82" i="5"/>
  <c r="H82" i="5"/>
  <c r="M14" i="3"/>
  <c r="N14" i="3"/>
  <c r="O14" i="3"/>
  <c r="P14" i="3"/>
  <c r="Q14" i="3"/>
  <c r="R14" i="3"/>
  <c r="S14" i="3"/>
  <c r="L183" i="3"/>
  <c r="M183" i="3"/>
  <c r="N183" i="3"/>
  <c r="N162" i="3"/>
  <c r="N178" i="3"/>
  <c r="N173" i="3"/>
  <c r="N189" i="3"/>
  <c r="N97" i="3"/>
  <c r="N95" i="3"/>
  <c r="N101" i="3"/>
  <c r="N126" i="3"/>
  <c r="N111" i="3"/>
  <c r="N93" i="3"/>
  <c r="U93" i="3"/>
  <c r="O183" i="3"/>
  <c r="P183" i="3"/>
  <c r="Q183" i="3"/>
  <c r="R183" i="3"/>
  <c r="S183" i="3"/>
  <c r="L236" i="3"/>
  <c r="M236" i="3"/>
  <c r="N236" i="3"/>
  <c r="N199" i="3"/>
  <c r="N223" i="3"/>
  <c r="N241" i="3"/>
  <c r="N232" i="3"/>
  <c r="N233" i="3"/>
  <c r="N226" i="3"/>
  <c r="N237" i="3"/>
  <c r="U241" i="3"/>
  <c r="O236" i="3"/>
  <c r="P236" i="3"/>
  <c r="Q236" i="3"/>
  <c r="R236" i="3"/>
  <c r="S236" i="3"/>
  <c r="L135" i="3"/>
  <c r="M135" i="3"/>
  <c r="N135" i="3"/>
  <c r="O135" i="3"/>
  <c r="P135" i="3"/>
  <c r="Q135" i="3"/>
  <c r="R135" i="3"/>
  <c r="S135" i="3"/>
  <c r="L211" i="3"/>
  <c r="M211" i="3"/>
  <c r="N211" i="3"/>
  <c r="N210" i="3"/>
  <c r="N219" i="3"/>
  <c r="N216" i="3"/>
  <c r="N194" i="3"/>
  <c r="N205" i="3"/>
  <c r="N169" i="3"/>
  <c r="N222" i="3"/>
  <c r="N218" i="3"/>
  <c r="T216" i="3"/>
  <c r="O211" i="3"/>
  <c r="P211" i="3"/>
  <c r="Q211" i="3"/>
  <c r="R211" i="3"/>
  <c r="S211" i="3"/>
  <c r="L104" i="3"/>
  <c r="M104" i="3"/>
  <c r="N104" i="3"/>
  <c r="O104" i="3"/>
  <c r="P104" i="3"/>
  <c r="Q104" i="3"/>
  <c r="R104" i="3"/>
  <c r="S104" i="3"/>
  <c r="L199" i="3"/>
  <c r="M199" i="3"/>
  <c r="O199" i="3"/>
  <c r="P199" i="3"/>
  <c r="Q199" i="3"/>
  <c r="R199" i="3"/>
  <c r="S199" i="3"/>
  <c r="L170" i="3"/>
  <c r="M170" i="3"/>
  <c r="N170" i="3"/>
  <c r="O170" i="3"/>
  <c r="P170" i="3"/>
  <c r="Q170" i="3"/>
  <c r="R170" i="3"/>
  <c r="S170" i="3"/>
  <c r="L218" i="3"/>
  <c r="M218" i="3"/>
  <c r="O218" i="3"/>
  <c r="P218" i="3"/>
  <c r="Q218" i="3"/>
  <c r="R218" i="3"/>
  <c r="S218" i="3"/>
  <c r="L201" i="3"/>
  <c r="M201" i="3"/>
  <c r="N201" i="3"/>
  <c r="O201" i="3"/>
  <c r="P201" i="3"/>
  <c r="Q201" i="3"/>
  <c r="R201" i="3"/>
  <c r="S201" i="3"/>
  <c r="M133" i="3"/>
  <c r="N133" i="3"/>
  <c r="O133" i="3"/>
  <c r="P133" i="3"/>
  <c r="Q133" i="3"/>
  <c r="R133" i="3"/>
  <c r="S133" i="3"/>
  <c r="L88" i="3"/>
  <c r="M88" i="3"/>
  <c r="N88" i="3"/>
  <c r="O88" i="3"/>
  <c r="P88" i="3"/>
  <c r="Q88" i="3"/>
  <c r="R88" i="3"/>
  <c r="S88" i="3"/>
  <c r="L50" i="3"/>
  <c r="M50" i="3"/>
  <c r="N50" i="3"/>
  <c r="N120" i="3"/>
  <c r="N108" i="3"/>
  <c r="N202" i="3"/>
  <c r="N188" i="3"/>
  <c r="N197" i="3"/>
  <c r="N195" i="3"/>
  <c r="N182" i="3"/>
  <c r="N190" i="3"/>
  <c r="T190" i="3"/>
  <c r="O50" i="3"/>
  <c r="P50" i="3"/>
  <c r="Q50" i="3"/>
  <c r="R50" i="3"/>
  <c r="S50" i="3"/>
  <c r="L143" i="3"/>
  <c r="M143" i="3"/>
  <c r="N143" i="3"/>
  <c r="N180" i="3"/>
  <c r="N217" i="3"/>
  <c r="N185" i="3"/>
  <c r="N212" i="3"/>
  <c r="N228" i="3"/>
  <c r="T228" i="3"/>
  <c r="O143" i="3"/>
  <c r="P143" i="3"/>
  <c r="Q143" i="3"/>
  <c r="R143" i="3"/>
  <c r="S143" i="3"/>
  <c r="A138" i="3"/>
  <c r="B138" i="3"/>
  <c r="C138" i="3"/>
  <c r="D138" i="3"/>
  <c r="E138" i="3"/>
  <c r="F138" i="3"/>
  <c r="G138" i="3"/>
  <c r="H138" i="3"/>
  <c r="B87" i="3"/>
  <c r="C87" i="3"/>
  <c r="I87" i="3"/>
  <c r="D87" i="3"/>
  <c r="E87" i="3"/>
  <c r="F87" i="3"/>
  <c r="G87" i="3"/>
  <c r="H87" i="3"/>
  <c r="A84" i="3"/>
  <c r="B84" i="3"/>
  <c r="C84" i="3"/>
  <c r="D84" i="3"/>
  <c r="E84" i="3"/>
  <c r="F84" i="3"/>
  <c r="G84" i="3"/>
  <c r="H84" i="3"/>
  <c r="A176" i="3"/>
  <c r="B176" i="3"/>
  <c r="C176" i="3"/>
  <c r="D176" i="3"/>
  <c r="E176" i="3"/>
  <c r="F176" i="3"/>
  <c r="G176" i="3"/>
  <c r="H176" i="3"/>
  <c r="A181" i="3"/>
  <c r="B181" i="3"/>
  <c r="C181" i="3"/>
  <c r="J181" i="3"/>
  <c r="D181" i="3"/>
  <c r="E181" i="3"/>
  <c r="F181" i="3"/>
  <c r="G181" i="3"/>
  <c r="H181" i="3"/>
  <c r="A88" i="3"/>
  <c r="B88" i="3"/>
  <c r="C88" i="3"/>
  <c r="D88" i="3"/>
  <c r="E88" i="3"/>
  <c r="F88" i="3"/>
  <c r="G88" i="3"/>
  <c r="H88" i="3"/>
  <c r="A161" i="3"/>
  <c r="B161" i="3"/>
  <c r="C161" i="3"/>
  <c r="D161" i="3"/>
  <c r="E161" i="3"/>
  <c r="F161" i="3"/>
  <c r="G161" i="3"/>
  <c r="H161" i="3"/>
  <c r="A211" i="3"/>
  <c r="B211" i="3"/>
  <c r="C211" i="3"/>
  <c r="I211" i="3"/>
  <c r="D211" i="3"/>
  <c r="E211" i="3"/>
  <c r="F211" i="3"/>
  <c r="G211" i="3"/>
  <c r="H211" i="3"/>
  <c r="A30" i="3"/>
  <c r="B30" i="3"/>
  <c r="C30" i="3"/>
  <c r="D30" i="3"/>
  <c r="E30" i="3"/>
  <c r="F30" i="3"/>
  <c r="G30" i="3"/>
  <c r="H30" i="3"/>
  <c r="A191" i="3"/>
  <c r="B191" i="3"/>
  <c r="C191" i="3"/>
  <c r="D191" i="3"/>
  <c r="E191" i="3"/>
  <c r="F191" i="3"/>
  <c r="G191" i="3"/>
  <c r="H191" i="3"/>
  <c r="A119" i="3"/>
  <c r="B119" i="3"/>
  <c r="C119" i="3"/>
  <c r="I119" i="3"/>
  <c r="D119" i="3"/>
  <c r="E119" i="3"/>
  <c r="F119" i="3"/>
  <c r="G119" i="3"/>
  <c r="H119" i="3"/>
  <c r="B40" i="3"/>
  <c r="C40" i="3"/>
  <c r="D40" i="3"/>
  <c r="E40" i="3"/>
  <c r="F40" i="3"/>
  <c r="G40" i="3"/>
  <c r="H40" i="3"/>
  <c r="A168" i="3"/>
  <c r="B168" i="3"/>
  <c r="C168" i="3"/>
  <c r="D168" i="3"/>
  <c r="E168" i="3"/>
  <c r="F168" i="3"/>
  <c r="G168" i="3"/>
  <c r="H168" i="3"/>
  <c r="A144" i="3"/>
  <c r="B144" i="3"/>
  <c r="C144" i="3"/>
  <c r="I144" i="3"/>
  <c r="D144" i="3"/>
  <c r="E144" i="3"/>
  <c r="F144" i="3"/>
  <c r="G144" i="3"/>
  <c r="H144" i="3"/>
  <c r="A21" i="3"/>
  <c r="B21" i="3"/>
  <c r="C21" i="3"/>
  <c r="D21" i="3"/>
  <c r="E21" i="3"/>
  <c r="F21" i="3"/>
  <c r="G21" i="3"/>
  <c r="H21" i="3"/>
  <c r="A162" i="3"/>
  <c r="B162" i="3"/>
  <c r="C162" i="3"/>
  <c r="D162" i="3"/>
  <c r="E162" i="3"/>
  <c r="F162" i="3"/>
  <c r="G162" i="3"/>
  <c r="H162" i="3"/>
  <c r="A34" i="9"/>
  <c r="B34" i="9"/>
  <c r="D34" i="9"/>
  <c r="E34" i="9"/>
  <c r="F34" i="9"/>
  <c r="G34" i="9"/>
  <c r="H34" i="9"/>
  <c r="A135" i="9"/>
  <c r="B135" i="9"/>
  <c r="D135" i="9"/>
  <c r="E135" i="9"/>
  <c r="F135" i="9"/>
  <c r="G135" i="9"/>
  <c r="H135" i="9"/>
  <c r="A138" i="9"/>
  <c r="B138" i="9"/>
  <c r="D138" i="9"/>
  <c r="E138" i="9"/>
  <c r="F138" i="9"/>
  <c r="G138" i="9"/>
  <c r="H138" i="9"/>
  <c r="A108" i="9"/>
  <c r="B108" i="9"/>
  <c r="D108" i="9"/>
  <c r="E108" i="9"/>
  <c r="F108" i="9"/>
  <c r="G108" i="9"/>
  <c r="H108" i="9"/>
  <c r="A44" i="9"/>
  <c r="B44" i="9"/>
  <c r="E44" i="9"/>
  <c r="F44" i="9"/>
  <c r="G44" i="9"/>
  <c r="H44" i="9"/>
  <c r="A11" i="9"/>
  <c r="B11" i="9"/>
  <c r="C11" i="9"/>
  <c r="D11" i="9"/>
  <c r="E11" i="9"/>
  <c r="F11" i="9"/>
  <c r="G11" i="9"/>
  <c r="H11" i="9"/>
  <c r="A159" i="9"/>
  <c r="B159" i="9"/>
  <c r="D159" i="9"/>
  <c r="E159" i="9"/>
  <c r="F159" i="9"/>
  <c r="G159" i="9"/>
  <c r="H159" i="9"/>
  <c r="A33" i="9"/>
  <c r="B33" i="9"/>
  <c r="D33" i="9"/>
  <c r="E33" i="9"/>
  <c r="F33" i="9"/>
  <c r="G33" i="9"/>
  <c r="H33" i="9"/>
  <c r="A18" i="8"/>
  <c r="B18" i="8"/>
  <c r="C18" i="8"/>
  <c r="D18" i="8"/>
  <c r="E18" i="8"/>
  <c r="F18" i="8"/>
  <c r="G18" i="8"/>
  <c r="H18" i="8"/>
  <c r="I18" i="8"/>
  <c r="A6" i="8"/>
  <c r="B6" i="8"/>
  <c r="C6" i="8"/>
  <c r="D6" i="8"/>
  <c r="E6" i="8"/>
  <c r="F6" i="8"/>
  <c r="G6" i="8"/>
  <c r="H6" i="8"/>
  <c r="I6" i="8"/>
  <c r="A61" i="8"/>
  <c r="B61" i="8"/>
  <c r="C61" i="8"/>
  <c r="D61" i="8"/>
  <c r="K61" i="8"/>
  <c r="E61" i="8"/>
  <c r="F61" i="8"/>
  <c r="G61" i="8"/>
  <c r="H61" i="8"/>
  <c r="I61" i="8"/>
  <c r="A23" i="8"/>
  <c r="B23" i="8"/>
  <c r="C23" i="8"/>
  <c r="D23" i="8"/>
  <c r="E23" i="8"/>
  <c r="F23" i="8"/>
  <c r="G23" i="8"/>
  <c r="H23" i="8"/>
  <c r="I23" i="8"/>
  <c r="A66" i="8"/>
  <c r="B66" i="8"/>
  <c r="C66" i="8"/>
  <c r="D66" i="8"/>
  <c r="E66" i="8"/>
  <c r="F66" i="8"/>
  <c r="G66" i="8"/>
  <c r="H66" i="8"/>
  <c r="I66" i="8"/>
  <c r="A19" i="8"/>
  <c r="B19" i="8"/>
  <c r="C19" i="8"/>
  <c r="D19" i="8"/>
  <c r="E19" i="8"/>
  <c r="F19" i="8"/>
  <c r="G19" i="8"/>
  <c r="H19" i="8"/>
  <c r="I19" i="8"/>
  <c r="A5" i="7"/>
  <c r="B5" i="7"/>
  <c r="C5" i="7"/>
  <c r="I5" i="7"/>
  <c r="D5" i="7"/>
  <c r="E5" i="7"/>
  <c r="F5" i="7"/>
  <c r="G5" i="7"/>
  <c r="H5" i="7"/>
  <c r="U13" i="6"/>
  <c r="W13" i="6"/>
  <c r="Y13" i="6"/>
  <c r="AA13" i="6"/>
  <c r="AC13" i="6"/>
  <c r="U40" i="6"/>
  <c r="W40" i="6"/>
  <c r="Y40" i="6"/>
  <c r="AA40" i="6"/>
  <c r="AC40" i="6"/>
  <c r="L13" i="6"/>
  <c r="M13" i="6"/>
  <c r="N13" i="6"/>
  <c r="O13" i="6"/>
  <c r="P13" i="6"/>
  <c r="Q13" i="6"/>
  <c r="L40" i="6"/>
  <c r="M40" i="6"/>
  <c r="N40" i="6"/>
  <c r="O40" i="6"/>
  <c r="P40" i="6"/>
  <c r="Q40" i="6"/>
  <c r="A13" i="6"/>
  <c r="B13" i="6"/>
  <c r="D13" i="6"/>
  <c r="E13" i="6"/>
  <c r="F13" i="6"/>
  <c r="A40" i="6"/>
  <c r="B40" i="6"/>
  <c r="D40" i="6"/>
  <c r="E40" i="6"/>
  <c r="K212" i="5"/>
  <c r="L212" i="5"/>
  <c r="M212" i="5"/>
  <c r="N212" i="5"/>
  <c r="O212" i="5"/>
  <c r="P212" i="5"/>
  <c r="K202" i="5"/>
  <c r="L202" i="5"/>
  <c r="M202" i="5"/>
  <c r="N202" i="5"/>
  <c r="O202" i="5"/>
  <c r="P202" i="5"/>
  <c r="K150" i="5"/>
  <c r="L150" i="5"/>
  <c r="M150" i="5"/>
  <c r="N150" i="5"/>
  <c r="O150" i="5"/>
  <c r="P150" i="5"/>
  <c r="K47" i="5"/>
  <c r="L47" i="5"/>
  <c r="M47" i="5"/>
  <c r="N47" i="5"/>
  <c r="O47" i="5"/>
  <c r="P47" i="5"/>
  <c r="K126" i="5"/>
  <c r="L126" i="5"/>
  <c r="M126" i="5"/>
  <c r="N126" i="5"/>
  <c r="O126" i="5"/>
  <c r="P126" i="5"/>
  <c r="K220" i="5"/>
  <c r="L220" i="5"/>
  <c r="M220" i="5"/>
  <c r="N220" i="5"/>
  <c r="O220" i="5"/>
  <c r="P220" i="5"/>
  <c r="L114" i="5"/>
  <c r="M114" i="5"/>
  <c r="N114" i="5"/>
  <c r="O114" i="5"/>
  <c r="P114" i="5"/>
  <c r="K139" i="5"/>
  <c r="L139" i="5"/>
  <c r="M139" i="5"/>
  <c r="N139" i="5"/>
  <c r="O139" i="5"/>
  <c r="P139" i="5"/>
  <c r="K95" i="5"/>
  <c r="L95" i="5"/>
  <c r="M95" i="5"/>
  <c r="N95" i="5"/>
  <c r="O95" i="5"/>
  <c r="P95" i="5"/>
  <c r="K180" i="5"/>
  <c r="L180" i="5"/>
  <c r="M180" i="5"/>
  <c r="N180" i="5"/>
  <c r="O180" i="5"/>
  <c r="P180" i="5"/>
  <c r="K116" i="5"/>
  <c r="L116" i="5"/>
  <c r="M116" i="5"/>
  <c r="N116" i="5"/>
  <c r="O116" i="5"/>
  <c r="P116" i="5"/>
  <c r="K121" i="5"/>
  <c r="L121" i="5"/>
  <c r="M121" i="5"/>
  <c r="N121" i="5"/>
  <c r="O121" i="5"/>
  <c r="P121" i="5"/>
  <c r="K98" i="5"/>
  <c r="L98" i="5"/>
  <c r="M98" i="5"/>
  <c r="N98" i="5"/>
  <c r="O98" i="5"/>
  <c r="P98" i="5"/>
  <c r="K109" i="5"/>
  <c r="L109" i="5"/>
  <c r="M109" i="5"/>
  <c r="N109" i="5"/>
  <c r="O109" i="5"/>
  <c r="P109" i="5"/>
  <c r="K105" i="5"/>
  <c r="L105" i="5"/>
  <c r="M105" i="5"/>
  <c r="N105" i="5"/>
  <c r="O105" i="5"/>
  <c r="P105" i="5"/>
  <c r="K242" i="5"/>
  <c r="L242" i="5"/>
  <c r="M242" i="5"/>
  <c r="N242" i="5"/>
  <c r="O242" i="5"/>
  <c r="P242" i="5"/>
  <c r="A91" i="5"/>
  <c r="B91" i="5"/>
  <c r="C91" i="5"/>
  <c r="D91" i="5"/>
  <c r="E91" i="5"/>
  <c r="F91" i="5"/>
  <c r="G91" i="5"/>
  <c r="H91" i="5"/>
  <c r="A54" i="5"/>
  <c r="B54" i="5"/>
  <c r="C54" i="5"/>
  <c r="D54" i="5"/>
  <c r="E54" i="5"/>
  <c r="F54" i="5"/>
  <c r="G54" i="5"/>
  <c r="H54" i="5"/>
  <c r="A120" i="5"/>
  <c r="B120" i="5"/>
  <c r="C120" i="5"/>
  <c r="D120" i="5"/>
  <c r="E120" i="5"/>
  <c r="F120" i="5"/>
  <c r="G120" i="5"/>
  <c r="H120" i="5"/>
  <c r="B149" i="5"/>
  <c r="C149" i="5"/>
  <c r="D149" i="5"/>
  <c r="E149" i="5"/>
  <c r="F149" i="5"/>
  <c r="G149" i="5"/>
  <c r="H149" i="5"/>
  <c r="H10" i="5"/>
  <c r="A2" i="5"/>
  <c r="B2" i="5"/>
  <c r="C2" i="5"/>
  <c r="C3" i="5"/>
  <c r="M19" i="10"/>
  <c r="D2" i="5"/>
  <c r="E2" i="5"/>
  <c r="F2" i="5"/>
  <c r="G2" i="5"/>
  <c r="H2" i="5"/>
  <c r="A60" i="5"/>
  <c r="B60" i="5"/>
  <c r="C60" i="5"/>
  <c r="D60" i="5"/>
  <c r="E60" i="5"/>
  <c r="F60" i="5"/>
  <c r="G60" i="5"/>
  <c r="H60" i="5"/>
  <c r="A29" i="5"/>
  <c r="B29" i="5"/>
  <c r="C29" i="5"/>
  <c r="D29" i="5"/>
  <c r="E29" i="5"/>
  <c r="F29" i="5"/>
  <c r="G29" i="5"/>
  <c r="H29" i="5"/>
  <c r="B14" i="5"/>
  <c r="C14" i="5"/>
  <c r="D14" i="5"/>
  <c r="E14" i="5"/>
  <c r="F14" i="5"/>
  <c r="G14" i="5"/>
  <c r="H14" i="5"/>
  <c r="A100" i="5"/>
  <c r="B100" i="5"/>
  <c r="C100" i="5"/>
  <c r="D100" i="5"/>
  <c r="E100" i="5"/>
  <c r="F100" i="5"/>
  <c r="G100" i="5"/>
  <c r="H100" i="5"/>
  <c r="L31" i="3"/>
  <c r="M31" i="3"/>
  <c r="N31" i="3"/>
  <c r="O31" i="3"/>
  <c r="P31" i="3"/>
  <c r="Q31" i="3"/>
  <c r="R31" i="3"/>
  <c r="S31" i="3"/>
  <c r="L20" i="3"/>
  <c r="M20" i="3"/>
  <c r="N20" i="3"/>
  <c r="N9" i="3"/>
  <c r="N3" i="3"/>
  <c r="N10" i="3"/>
  <c r="N2" i="3"/>
  <c r="N5" i="3"/>
  <c r="N27" i="3"/>
  <c r="T27" i="3"/>
  <c r="O20" i="3"/>
  <c r="P20" i="3"/>
  <c r="Q20" i="3"/>
  <c r="R20" i="3"/>
  <c r="S20" i="3"/>
  <c r="L126" i="3"/>
  <c r="M126" i="3"/>
  <c r="O126" i="3"/>
  <c r="P126" i="3"/>
  <c r="Q126" i="3"/>
  <c r="R126" i="3"/>
  <c r="S126" i="3"/>
  <c r="L156" i="3"/>
  <c r="M156" i="3"/>
  <c r="N156" i="3"/>
  <c r="O156" i="3"/>
  <c r="P156" i="3"/>
  <c r="Q156" i="3"/>
  <c r="R156" i="3"/>
  <c r="S156" i="3"/>
  <c r="L25" i="3"/>
  <c r="M25" i="3"/>
  <c r="N25" i="3"/>
  <c r="O25" i="3"/>
  <c r="P25" i="3"/>
  <c r="Q25" i="3"/>
  <c r="R25" i="3"/>
  <c r="S25" i="3"/>
  <c r="L40" i="3"/>
  <c r="M40" i="3"/>
  <c r="N40" i="3"/>
  <c r="O40" i="3"/>
  <c r="P40" i="3"/>
  <c r="Q40" i="3"/>
  <c r="R40" i="3"/>
  <c r="S40" i="3"/>
  <c r="L125" i="3"/>
  <c r="M125" i="3"/>
  <c r="N125" i="3"/>
  <c r="O125" i="3"/>
  <c r="P125" i="3"/>
  <c r="Q125" i="3"/>
  <c r="R125" i="3"/>
  <c r="S125" i="3"/>
  <c r="L109" i="3"/>
  <c r="M109" i="3"/>
  <c r="N109" i="3"/>
  <c r="O109" i="3"/>
  <c r="P109" i="3"/>
  <c r="Q109" i="3"/>
  <c r="R109" i="3"/>
  <c r="S109" i="3"/>
  <c r="L87" i="3"/>
  <c r="M87" i="3"/>
  <c r="N87" i="3"/>
  <c r="O87" i="3"/>
  <c r="P87" i="3"/>
  <c r="Q87" i="3"/>
  <c r="R87" i="3"/>
  <c r="S87" i="3"/>
  <c r="L209" i="3"/>
  <c r="M209" i="3"/>
  <c r="N209" i="3"/>
  <c r="O209" i="3"/>
  <c r="P209" i="3"/>
  <c r="Q209" i="3"/>
  <c r="R209" i="3"/>
  <c r="S209" i="3"/>
  <c r="L195" i="3"/>
  <c r="M195" i="3"/>
  <c r="O195" i="3"/>
  <c r="P195" i="3"/>
  <c r="Q195" i="3"/>
  <c r="R195" i="3"/>
  <c r="S195" i="3"/>
  <c r="L231" i="3"/>
  <c r="M231" i="3"/>
  <c r="N231" i="3"/>
  <c r="O231" i="3"/>
  <c r="P231" i="3"/>
  <c r="Q231" i="3"/>
  <c r="R231" i="3"/>
  <c r="S231" i="3"/>
  <c r="B7" i="3"/>
  <c r="C7" i="3"/>
  <c r="D7" i="3"/>
  <c r="E7" i="3"/>
  <c r="F7" i="3"/>
  <c r="G7" i="3"/>
  <c r="H7" i="3"/>
  <c r="A68" i="3"/>
  <c r="B68" i="3"/>
  <c r="C68" i="3"/>
  <c r="D68" i="3"/>
  <c r="E68" i="3"/>
  <c r="F68" i="3"/>
  <c r="G68" i="3"/>
  <c r="H68" i="3"/>
  <c r="A26" i="3"/>
  <c r="B26" i="3"/>
  <c r="C26" i="3"/>
  <c r="D26" i="3"/>
  <c r="E26" i="3"/>
  <c r="F26" i="3"/>
  <c r="G26" i="3"/>
  <c r="H26" i="3"/>
  <c r="A214" i="3"/>
  <c r="B214" i="3"/>
  <c r="C214" i="3"/>
  <c r="D214" i="3"/>
  <c r="E214" i="3"/>
  <c r="F214" i="3"/>
  <c r="G214" i="3"/>
  <c r="H214" i="3"/>
  <c r="A46" i="3"/>
  <c r="B46" i="3"/>
  <c r="C46" i="3"/>
  <c r="D46" i="3"/>
  <c r="E46" i="3"/>
  <c r="F46" i="3"/>
  <c r="G46" i="3"/>
  <c r="H46" i="3"/>
  <c r="A160" i="3"/>
  <c r="B160" i="3"/>
  <c r="C160" i="3"/>
  <c r="I160" i="3"/>
  <c r="D160" i="3"/>
  <c r="E160" i="3"/>
  <c r="F160" i="3"/>
  <c r="G160" i="3"/>
  <c r="H160" i="3"/>
  <c r="A101" i="3"/>
  <c r="B101" i="3"/>
  <c r="C101" i="3"/>
  <c r="D101" i="3"/>
  <c r="E101" i="3"/>
  <c r="F101" i="3"/>
  <c r="G101" i="3"/>
  <c r="H101" i="3"/>
  <c r="A94" i="3"/>
  <c r="B94" i="3"/>
  <c r="C94" i="3"/>
  <c r="D94" i="3"/>
  <c r="E94" i="3"/>
  <c r="F94" i="3"/>
  <c r="G94" i="3"/>
  <c r="H94" i="3"/>
  <c r="B65" i="3"/>
  <c r="C65" i="3"/>
  <c r="D65" i="3"/>
  <c r="E65" i="3"/>
  <c r="F65" i="3"/>
  <c r="G65" i="3"/>
  <c r="H65" i="3"/>
  <c r="B103" i="9"/>
  <c r="D103" i="9"/>
  <c r="E103" i="9"/>
  <c r="F103" i="9"/>
  <c r="G103" i="9"/>
  <c r="H103" i="9"/>
  <c r="A133" i="9"/>
  <c r="B133" i="9"/>
  <c r="D133" i="9"/>
  <c r="E133" i="9"/>
  <c r="F133" i="9"/>
  <c r="G133" i="9"/>
  <c r="H133" i="9"/>
  <c r="B16" i="9"/>
  <c r="D16" i="9"/>
  <c r="E16" i="9"/>
  <c r="F16" i="9"/>
  <c r="G16" i="9"/>
  <c r="H16" i="9"/>
  <c r="A106" i="9"/>
  <c r="B106" i="9"/>
  <c r="D106" i="9"/>
  <c r="E106" i="9"/>
  <c r="F106" i="9"/>
  <c r="G106" i="9"/>
  <c r="H106" i="9"/>
  <c r="A102" i="9"/>
  <c r="B102" i="9"/>
  <c r="D102" i="9"/>
  <c r="E102" i="9"/>
  <c r="F102" i="9"/>
  <c r="G102" i="9"/>
  <c r="H102" i="9"/>
  <c r="A88" i="9"/>
  <c r="B88" i="9"/>
  <c r="D88" i="9"/>
  <c r="E88" i="9"/>
  <c r="F88" i="9"/>
  <c r="G88" i="9"/>
  <c r="H88" i="9"/>
  <c r="A94" i="9"/>
  <c r="B94" i="9"/>
  <c r="D94" i="9"/>
  <c r="E94" i="9"/>
  <c r="F94" i="9"/>
  <c r="G94" i="9"/>
  <c r="H94" i="9"/>
  <c r="A20" i="9"/>
  <c r="B20" i="9"/>
  <c r="C20" i="9"/>
  <c r="D20" i="9"/>
  <c r="E20" i="9"/>
  <c r="F20" i="9"/>
  <c r="G20" i="9"/>
  <c r="H20" i="9"/>
  <c r="A162" i="9"/>
  <c r="B162" i="9"/>
  <c r="D162" i="9"/>
  <c r="E162" i="9"/>
  <c r="F162" i="9"/>
  <c r="G162" i="9"/>
  <c r="H162" i="9"/>
  <c r="B26" i="8"/>
  <c r="C26" i="8"/>
  <c r="D26" i="8"/>
  <c r="E26" i="8"/>
  <c r="F26" i="8"/>
  <c r="G26" i="8"/>
  <c r="H26" i="8"/>
  <c r="I26" i="8"/>
  <c r="A50" i="8"/>
  <c r="B50" i="8"/>
  <c r="C50" i="8"/>
  <c r="D50" i="8"/>
  <c r="E50" i="8"/>
  <c r="F50" i="8"/>
  <c r="G50" i="8"/>
  <c r="H50" i="8"/>
  <c r="I50" i="8"/>
  <c r="A62" i="8"/>
  <c r="B62" i="8"/>
  <c r="C62" i="8"/>
  <c r="D62" i="8"/>
  <c r="E62" i="8"/>
  <c r="F62" i="8"/>
  <c r="G62" i="8"/>
  <c r="H62" i="8"/>
  <c r="I62" i="8"/>
  <c r="A44" i="8"/>
  <c r="B44" i="8"/>
  <c r="C44" i="8"/>
  <c r="D44" i="8"/>
  <c r="K44" i="8"/>
  <c r="E44" i="8"/>
  <c r="F44" i="8"/>
  <c r="G44" i="8"/>
  <c r="H44" i="8"/>
  <c r="I44" i="8"/>
  <c r="A45" i="8"/>
  <c r="B45" i="8"/>
  <c r="C45" i="8"/>
  <c r="D45" i="8"/>
  <c r="E45" i="8"/>
  <c r="F45" i="8"/>
  <c r="G45" i="8"/>
  <c r="H45" i="8"/>
  <c r="I45" i="8"/>
  <c r="A57" i="8"/>
  <c r="B57" i="8"/>
  <c r="C57" i="8"/>
  <c r="D57" i="8"/>
  <c r="E57" i="8"/>
  <c r="F57" i="8"/>
  <c r="G57" i="8"/>
  <c r="H57" i="8"/>
  <c r="I57" i="8"/>
  <c r="A24" i="7"/>
  <c r="B24" i="7"/>
  <c r="C24" i="7"/>
  <c r="D24" i="7"/>
  <c r="E24" i="7"/>
  <c r="F24" i="7"/>
  <c r="G24" i="7"/>
  <c r="H24" i="7"/>
  <c r="A13" i="7"/>
  <c r="B13" i="7"/>
  <c r="C13" i="7"/>
  <c r="D13" i="7"/>
  <c r="E13" i="7"/>
  <c r="F13" i="7"/>
  <c r="G13" i="7"/>
  <c r="H13" i="7"/>
  <c r="A34" i="7"/>
  <c r="B34" i="7"/>
  <c r="C34" i="7"/>
  <c r="D34" i="7"/>
  <c r="E34" i="7"/>
  <c r="F34" i="7"/>
  <c r="G34" i="7"/>
  <c r="H34" i="7"/>
  <c r="U25" i="6"/>
  <c r="W25" i="6"/>
  <c r="Y25" i="6"/>
  <c r="AA25" i="6"/>
  <c r="AC25" i="6"/>
  <c r="U19" i="6"/>
  <c r="W19" i="6"/>
  <c r="Y19" i="6"/>
  <c r="AA19" i="6"/>
  <c r="AC19" i="6"/>
  <c r="U28" i="6"/>
  <c r="W28" i="6"/>
  <c r="Y28" i="6"/>
  <c r="AA28" i="6"/>
  <c r="AC28" i="6"/>
  <c r="U31" i="6"/>
  <c r="W31" i="6"/>
  <c r="Y31" i="6"/>
  <c r="AA31" i="6"/>
  <c r="AC31" i="6"/>
  <c r="L25" i="6"/>
  <c r="M25" i="6"/>
  <c r="N25" i="6"/>
  <c r="O25" i="6"/>
  <c r="P25" i="6"/>
  <c r="Q25" i="6"/>
  <c r="L19" i="6"/>
  <c r="M19" i="6"/>
  <c r="N19" i="6"/>
  <c r="AD19" i="6"/>
  <c r="O19" i="6"/>
  <c r="P19" i="6"/>
  <c r="Q19" i="6"/>
  <c r="L28" i="6"/>
  <c r="M28" i="6"/>
  <c r="N28" i="6"/>
  <c r="O28" i="6"/>
  <c r="P28" i="6"/>
  <c r="Q28" i="6"/>
  <c r="L31" i="6"/>
  <c r="M31" i="6"/>
  <c r="N31" i="6"/>
  <c r="O31" i="6"/>
  <c r="P31" i="6"/>
  <c r="Q31" i="6"/>
  <c r="A25" i="6"/>
  <c r="B25" i="6"/>
  <c r="D25" i="6"/>
  <c r="E25" i="6"/>
  <c r="F25" i="6"/>
  <c r="A19" i="6"/>
  <c r="B19" i="6"/>
  <c r="D19" i="6"/>
  <c r="E19" i="6"/>
  <c r="A28" i="6"/>
  <c r="B28" i="6"/>
  <c r="D28" i="6"/>
  <c r="E28" i="6"/>
  <c r="A31" i="6"/>
  <c r="B31" i="6"/>
  <c r="D31" i="6"/>
  <c r="E31" i="6"/>
  <c r="K38" i="5"/>
  <c r="L38" i="5"/>
  <c r="M38" i="5"/>
  <c r="N38" i="5"/>
  <c r="O38" i="5"/>
  <c r="P38" i="5"/>
  <c r="K144" i="5"/>
  <c r="L144" i="5"/>
  <c r="M144" i="5"/>
  <c r="N144" i="5"/>
  <c r="O144" i="5"/>
  <c r="P144" i="5"/>
  <c r="K216" i="5"/>
  <c r="L216" i="5"/>
  <c r="M216" i="5"/>
  <c r="N216" i="5"/>
  <c r="O216" i="5"/>
  <c r="P216" i="5"/>
  <c r="K221" i="5"/>
  <c r="L221" i="5"/>
  <c r="M221" i="5"/>
  <c r="N221" i="5"/>
  <c r="O221" i="5"/>
  <c r="P221" i="5"/>
  <c r="K157" i="5"/>
  <c r="L157" i="5"/>
  <c r="M157" i="5"/>
  <c r="N157" i="5"/>
  <c r="O157" i="5"/>
  <c r="P157" i="5"/>
  <c r="K59" i="5"/>
  <c r="L59" i="5"/>
  <c r="M59" i="5"/>
  <c r="N59" i="5"/>
  <c r="O59" i="5"/>
  <c r="P59" i="5"/>
  <c r="K138" i="5"/>
  <c r="L138" i="5"/>
  <c r="M138" i="5"/>
  <c r="N138" i="5"/>
  <c r="O138" i="5"/>
  <c r="P138" i="5"/>
  <c r="K135" i="5"/>
  <c r="L135" i="5"/>
  <c r="M135" i="5"/>
  <c r="N135" i="5"/>
  <c r="O135" i="5"/>
  <c r="P135" i="5"/>
  <c r="K158" i="5"/>
  <c r="L158" i="5"/>
  <c r="M158" i="5"/>
  <c r="N158" i="5"/>
  <c r="O158" i="5"/>
  <c r="P158" i="5"/>
  <c r="K64" i="5"/>
  <c r="L64" i="5"/>
  <c r="M64" i="5"/>
  <c r="N64" i="5"/>
  <c r="O64" i="5"/>
  <c r="P64" i="5"/>
  <c r="K199" i="5"/>
  <c r="L199" i="5"/>
  <c r="M199" i="5"/>
  <c r="N199" i="5"/>
  <c r="O199" i="5"/>
  <c r="P199" i="5"/>
  <c r="K23" i="5"/>
  <c r="L23" i="5"/>
  <c r="M23" i="5"/>
  <c r="N23" i="5"/>
  <c r="O23" i="5"/>
  <c r="P23" i="5"/>
  <c r="K94" i="5"/>
  <c r="L94" i="5"/>
  <c r="M94" i="5"/>
  <c r="N94" i="5"/>
  <c r="O94" i="5"/>
  <c r="P94" i="5"/>
  <c r="K235" i="5"/>
  <c r="L235" i="5"/>
  <c r="M235" i="5"/>
  <c r="N235" i="5"/>
  <c r="O235" i="5"/>
  <c r="P235" i="5"/>
  <c r="K177" i="5"/>
  <c r="L177" i="5"/>
  <c r="M177" i="5"/>
  <c r="N177" i="5"/>
  <c r="O177" i="5"/>
  <c r="P177" i="5"/>
  <c r="A114" i="5"/>
  <c r="B114" i="5"/>
  <c r="C114" i="5"/>
  <c r="D114" i="5"/>
  <c r="E114" i="5"/>
  <c r="F114" i="5"/>
  <c r="G114" i="5"/>
  <c r="H114" i="5"/>
  <c r="A134" i="5"/>
  <c r="B134" i="5"/>
  <c r="C134" i="5"/>
  <c r="D134" i="5"/>
  <c r="E134" i="5"/>
  <c r="F134" i="5"/>
  <c r="G134" i="5"/>
  <c r="H134" i="5"/>
  <c r="A43" i="5"/>
  <c r="B43" i="5"/>
  <c r="C43" i="5"/>
  <c r="D43" i="5"/>
  <c r="E43" i="5"/>
  <c r="F43" i="5"/>
  <c r="G43" i="5"/>
  <c r="H43" i="5"/>
  <c r="A147" i="5"/>
  <c r="B147" i="5"/>
  <c r="C147" i="5"/>
  <c r="D147" i="5"/>
  <c r="E147" i="5"/>
  <c r="F147" i="5"/>
  <c r="G147" i="5"/>
  <c r="H147" i="5"/>
  <c r="A154" i="5"/>
  <c r="B154" i="5"/>
  <c r="C154" i="5"/>
  <c r="D154" i="5"/>
  <c r="E154" i="5"/>
  <c r="F154" i="5"/>
  <c r="G154" i="5"/>
  <c r="H154" i="5"/>
  <c r="A110" i="5"/>
  <c r="B110" i="5"/>
  <c r="C110" i="5"/>
  <c r="D110" i="5"/>
  <c r="E110" i="5"/>
  <c r="F110" i="5"/>
  <c r="G110" i="5"/>
  <c r="H110" i="5"/>
  <c r="A158" i="5"/>
  <c r="B158" i="5"/>
  <c r="C158" i="5"/>
  <c r="D158" i="5"/>
  <c r="E158" i="5"/>
  <c r="F158" i="5"/>
  <c r="G158" i="5"/>
  <c r="H158" i="5"/>
  <c r="A98" i="5"/>
  <c r="B98" i="5"/>
  <c r="C98" i="5"/>
  <c r="D98" i="5"/>
  <c r="E98" i="5"/>
  <c r="F98" i="5"/>
  <c r="G98" i="5"/>
  <c r="H98" i="5"/>
  <c r="A27" i="5"/>
  <c r="B27" i="5"/>
  <c r="C27" i="5"/>
  <c r="D27" i="5"/>
  <c r="E27" i="5"/>
  <c r="F27" i="5"/>
  <c r="G27" i="5"/>
  <c r="H27" i="5"/>
  <c r="L116" i="3"/>
  <c r="M116" i="3"/>
  <c r="N116" i="3"/>
  <c r="O116" i="3"/>
  <c r="P116" i="3"/>
  <c r="Q116" i="3"/>
  <c r="R116" i="3"/>
  <c r="S116" i="3"/>
  <c r="L193" i="3"/>
  <c r="M193" i="3"/>
  <c r="N193" i="3"/>
  <c r="N200" i="3"/>
  <c r="N225" i="3"/>
  <c r="N229" i="3"/>
  <c r="U229" i="3"/>
  <c r="O193" i="3"/>
  <c r="P193" i="3"/>
  <c r="Q193" i="3"/>
  <c r="R193" i="3"/>
  <c r="S193" i="3"/>
  <c r="L187" i="3"/>
  <c r="M187" i="3"/>
  <c r="N187" i="3"/>
  <c r="O187" i="3"/>
  <c r="P187" i="3"/>
  <c r="Q187" i="3"/>
  <c r="R187" i="3"/>
  <c r="S187" i="3"/>
  <c r="M172" i="3"/>
  <c r="N172" i="3"/>
  <c r="N166" i="3"/>
  <c r="N136" i="3"/>
  <c r="N159" i="3"/>
  <c r="N181" i="3"/>
  <c r="N174" i="3"/>
  <c r="U188" i="3"/>
  <c r="O172" i="3"/>
  <c r="P172" i="3"/>
  <c r="Q172" i="3"/>
  <c r="R172" i="3"/>
  <c r="S172" i="3"/>
  <c r="M204" i="3"/>
  <c r="N204" i="3"/>
  <c r="O204" i="3"/>
  <c r="P204" i="3"/>
  <c r="Q204" i="3"/>
  <c r="R204" i="3"/>
  <c r="S204" i="3"/>
  <c r="L164" i="3"/>
  <c r="M164" i="3"/>
  <c r="N164" i="3"/>
  <c r="O164" i="3"/>
  <c r="P164" i="3"/>
  <c r="Q164" i="3"/>
  <c r="R164" i="3"/>
  <c r="S164" i="3"/>
  <c r="M139" i="3"/>
  <c r="N139" i="3"/>
  <c r="O139" i="3"/>
  <c r="P139" i="3"/>
  <c r="Q139" i="3"/>
  <c r="R139" i="3"/>
  <c r="S139" i="3"/>
  <c r="L120" i="3"/>
  <c r="M120" i="3"/>
  <c r="N100" i="3"/>
  <c r="N131" i="3"/>
  <c r="N114" i="3"/>
  <c r="N192" i="3"/>
  <c r="U192" i="3"/>
  <c r="O120" i="3"/>
  <c r="P120" i="3"/>
  <c r="Q120" i="3"/>
  <c r="R120" i="3"/>
  <c r="S120" i="3"/>
  <c r="L241" i="3"/>
  <c r="M241" i="3"/>
  <c r="O241" i="3"/>
  <c r="P241" i="3"/>
  <c r="Q241" i="3"/>
  <c r="R241" i="3"/>
  <c r="S241" i="3"/>
  <c r="L161" i="3"/>
  <c r="M161" i="3"/>
  <c r="N161" i="3"/>
  <c r="O161" i="3"/>
  <c r="P161" i="3"/>
  <c r="Q161" i="3"/>
  <c r="R161" i="3"/>
  <c r="S161" i="3"/>
  <c r="L136" i="3"/>
  <c r="M136" i="3"/>
  <c r="O136" i="3"/>
  <c r="P136" i="3"/>
  <c r="Q136" i="3"/>
  <c r="R136" i="3"/>
  <c r="S136" i="3"/>
  <c r="L98" i="3"/>
  <c r="M98" i="3"/>
  <c r="N98" i="3"/>
  <c r="O98" i="3"/>
  <c r="P98" i="3"/>
  <c r="Q98" i="3"/>
  <c r="R98" i="3"/>
  <c r="S98" i="3"/>
  <c r="L129" i="3"/>
  <c r="M129" i="3"/>
  <c r="N129" i="3"/>
  <c r="N89" i="3"/>
  <c r="N106" i="3"/>
  <c r="N150" i="3"/>
  <c r="N160" i="3"/>
  <c r="N137" i="3"/>
  <c r="T137" i="3"/>
  <c r="O129" i="3"/>
  <c r="P129" i="3"/>
  <c r="Q129" i="3"/>
  <c r="R129" i="3"/>
  <c r="S129" i="3"/>
  <c r="L93" i="3"/>
  <c r="M93" i="3"/>
  <c r="N92" i="3"/>
  <c r="N24" i="3"/>
  <c r="N19" i="3"/>
  <c r="N39" i="3"/>
  <c r="N48" i="3"/>
  <c r="N49" i="3"/>
  <c r="N8" i="3"/>
  <c r="T8" i="3"/>
  <c r="O93" i="3"/>
  <c r="P93" i="3"/>
  <c r="Q93" i="3"/>
  <c r="R93" i="3"/>
  <c r="S93" i="3"/>
  <c r="L85" i="3"/>
  <c r="M85" i="3"/>
  <c r="N85" i="3"/>
  <c r="O85" i="3"/>
  <c r="P85" i="3"/>
  <c r="Q85" i="3"/>
  <c r="R85" i="3"/>
  <c r="S85" i="3"/>
  <c r="L53" i="3"/>
  <c r="M53" i="3"/>
  <c r="N53" i="3"/>
  <c r="N63" i="3"/>
  <c r="N51" i="3"/>
  <c r="N36" i="3"/>
  <c r="N55" i="3"/>
  <c r="N29" i="3"/>
  <c r="N12" i="3"/>
  <c r="N16" i="3"/>
  <c r="U16" i="3"/>
  <c r="O53" i="3"/>
  <c r="P53" i="3"/>
  <c r="Q53" i="3"/>
  <c r="R53" i="3"/>
  <c r="S53" i="3"/>
  <c r="L39" i="3"/>
  <c r="M39" i="3"/>
  <c r="N78" i="3"/>
  <c r="N86" i="3"/>
  <c r="N128" i="3"/>
  <c r="N132" i="3"/>
  <c r="N113" i="3"/>
  <c r="U125" i="3"/>
  <c r="O39" i="3"/>
  <c r="P39" i="3"/>
  <c r="Q39" i="3"/>
  <c r="R39" i="3"/>
  <c r="S39" i="3"/>
  <c r="A48" i="3"/>
  <c r="B48" i="3"/>
  <c r="C48" i="3"/>
  <c r="D48" i="3"/>
  <c r="E48" i="3"/>
  <c r="F48" i="3"/>
  <c r="G48" i="3"/>
  <c r="H48" i="3"/>
  <c r="A207" i="3"/>
  <c r="B207" i="3"/>
  <c r="C207" i="3"/>
  <c r="D207" i="3"/>
  <c r="E207" i="3"/>
  <c r="F207" i="3"/>
  <c r="G207" i="3"/>
  <c r="H207" i="3"/>
  <c r="A154" i="3"/>
  <c r="B154" i="3"/>
  <c r="C154" i="3"/>
  <c r="D154" i="3"/>
  <c r="E154" i="3"/>
  <c r="F154" i="3"/>
  <c r="G154" i="3"/>
  <c r="H154" i="3"/>
  <c r="A140" i="3"/>
  <c r="B140" i="3"/>
  <c r="C140" i="3"/>
  <c r="D140" i="3"/>
  <c r="E140" i="3"/>
  <c r="F140" i="3"/>
  <c r="G140" i="3"/>
  <c r="H140" i="3"/>
  <c r="A78" i="3"/>
  <c r="B78" i="3"/>
  <c r="C78" i="3"/>
  <c r="I78" i="3"/>
  <c r="D78" i="3"/>
  <c r="E78" i="3"/>
  <c r="F78" i="3"/>
  <c r="G78" i="3"/>
  <c r="H78" i="3"/>
  <c r="B81" i="3"/>
  <c r="C81" i="3"/>
  <c r="I81" i="3"/>
  <c r="D81" i="3"/>
  <c r="E81" i="3"/>
  <c r="F81" i="3"/>
  <c r="G81" i="3"/>
  <c r="H81" i="3"/>
  <c r="B127" i="3"/>
  <c r="C127" i="3"/>
  <c r="D127" i="3"/>
  <c r="E127" i="3"/>
  <c r="F127" i="3"/>
  <c r="G127" i="3"/>
  <c r="H127" i="3"/>
  <c r="A60" i="3"/>
  <c r="B60" i="3"/>
  <c r="C60" i="3"/>
  <c r="J60" i="3"/>
  <c r="D60" i="3"/>
  <c r="E60" i="3"/>
  <c r="F60" i="3"/>
  <c r="G60" i="3"/>
  <c r="H60" i="3"/>
  <c r="A213" i="3"/>
  <c r="B213" i="3"/>
  <c r="C213" i="3"/>
  <c r="D213" i="3"/>
  <c r="E213" i="3"/>
  <c r="F213" i="3"/>
  <c r="G213" i="3"/>
  <c r="H213" i="3"/>
  <c r="A62" i="3"/>
  <c r="B62" i="3"/>
  <c r="C62" i="3"/>
  <c r="I62" i="3"/>
  <c r="D62" i="3"/>
  <c r="E62" i="3"/>
  <c r="F62" i="3"/>
  <c r="G62" i="3"/>
  <c r="H62" i="3"/>
  <c r="A50" i="3"/>
  <c r="B50" i="3"/>
  <c r="C50" i="3"/>
  <c r="D50" i="3"/>
  <c r="E50" i="3"/>
  <c r="F50" i="3"/>
  <c r="G50" i="3"/>
  <c r="H50" i="3"/>
  <c r="A47" i="3"/>
  <c r="B47" i="3"/>
  <c r="C47" i="3"/>
  <c r="D47" i="3"/>
  <c r="E47" i="3"/>
  <c r="F47" i="3"/>
  <c r="G47" i="3"/>
  <c r="H47" i="3"/>
  <c r="A188" i="3"/>
  <c r="B188" i="3"/>
  <c r="C188" i="3"/>
  <c r="D188" i="3"/>
  <c r="E188" i="3"/>
  <c r="F188" i="3"/>
  <c r="G188" i="3"/>
  <c r="H188" i="3"/>
  <c r="B80" i="3"/>
  <c r="C80" i="3"/>
  <c r="D80" i="3"/>
  <c r="E80" i="3"/>
  <c r="F80" i="3"/>
  <c r="G80" i="3"/>
  <c r="H80" i="3"/>
  <c r="B14" i="9"/>
  <c r="C14" i="9"/>
  <c r="I14" i="9"/>
  <c r="D14" i="9"/>
  <c r="E14" i="9"/>
  <c r="F14" i="9"/>
  <c r="G14" i="9"/>
  <c r="H14" i="9"/>
  <c r="A132" i="9"/>
  <c r="B132" i="9"/>
  <c r="D132" i="9"/>
  <c r="E132" i="9"/>
  <c r="F132" i="9"/>
  <c r="G132" i="9"/>
  <c r="H132" i="9"/>
  <c r="B147" i="9"/>
  <c r="D147" i="9"/>
  <c r="E147" i="9"/>
  <c r="F147" i="9"/>
  <c r="G147" i="9"/>
  <c r="H147" i="9"/>
  <c r="A149" i="9"/>
  <c r="B149" i="9"/>
  <c r="D149" i="9"/>
  <c r="E149" i="9"/>
  <c r="F149" i="9"/>
  <c r="G149" i="9"/>
  <c r="H149" i="9"/>
  <c r="A31" i="9"/>
  <c r="B31" i="9"/>
  <c r="D31" i="9"/>
  <c r="E31" i="9"/>
  <c r="F31" i="9"/>
  <c r="G31" i="9"/>
  <c r="H31" i="9"/>
  <c r="B38" i="9"/>
  <c r="E38" i="9"/>
  <c r="F38" i="9"/>
  <c r="G38" i="9"/>
  <c r="H38" i="9"/>
  <c r="A153" i="9"/>
  <c r="B153" i="9"/>
  <c r="D153" i="9"/>
  <c r="E153" i="9"/>
  <c r="F153" i="9"/>
  <c r="G153" i="9"/>
  <c r="H153" i="9"/>
  <c r="A154" i="9"/>
  <c r="B154" i="9"/>
  <c r="D154" i="9"/>
  <c r="E154" i="9"/>
  <c r="F154" i="9"/>
  <c r="G154" i="9"/>
  <c r="H154" i="9"/>
  <c r="A85" i="9"/>
  <c r="B85" i="9"/>
  <c r="D85" i="9"/>
  <c r="E85" i="9"/>
  <c r="F85" i="9"/>
  <c r="G85" i="9"/>
  <c r="H85" i="9"/>
  <c r="A66" i="9"/>
  <c r="B66" i="9"/>
  <c r="E66" i="9"/>
  <c r="F66" i="9"/>
  <c r="G66" i="9"/>
  <c r="H66" i="9"/>
  <c r="A14" i="8"/>
  <c r="B14" i="8"/>
  <c r="C14" i="8"/>
  <c r="D14" i="8"/>
  <c r="E14" i="8"/>
  <c r="F14" i="8"/>
  <c r="G14" i="8"/>
  <c r="H14" i="8"/>
  <c r="I14" i="8"/>
  <c r="B35" i="8"/>
  <c r="C35" i="8"/>
  <c r="D35" i="8"/>
  <c r="E35" i="8"/>
  <c r="F35" i="8"/>
  <c r="G35" i="8"/>
  <c r="H35" i="8"/>
  <c r="I35" i="8"/>
  <c r="A65" i="8"/>
  <c r="B65" i="8"/>
  <c r="C65" i="8"/>
  <c r="D65" i="8"/>
  <c r="K65" i="8"/>
  <c r="E65" i="8"/>
  <c r="F65" i="8"/>
  <c r="G65" i="8"/>
  <c r="H65" i="8"/>
  <c r="I65" i="8"/>
  <c r="A3" i="7"/>
  <c r="B3" i="7"/>
  <c r="C3" i="7"/>
  <c r="D3" i="7"/>
  <c r="E3" i="7"/>
  <c r="F3" i="7"/>
  <c r="G3" i="7"/>
  <c r="H3" i="7"/>
  <c r="F49" i="6"/>
  <c r="F36" i="6"/>
  <c r="F27" i="6"/>
  <c r="F40" i="6"/>
  <c r="F31" i="6"/>
  <c r="F28" i="6"/>
  <c r="U16" i="6"/>
  <c r="W16" i="6"/>
  <c r="Y16" i="6"/>
  <c r="AA16" i="6"/>
  <c r="AC16" i="6"/>
  <c r="U52" i="6"/>
  <c r="W52" i="6"/>
  <c r="Y52" i="6"/>
  <c r="AA52" i="6"/>
  <c r="AC52" i="6"/>
  <c r="L16" i="6"/>
  <c r="M16" i="6"/>
  <c r="N16" i="6"/>
  <c r="O16" i="6"/>
  <c r="P16" i="6"/>
  <c r="Q16" i="6"/>
  <c r="L52" i="6"/>
  <c r="M52" i="6"/>
  <c r="N52" i="6"/>
  <c r="O52" i="6"/>
  <c r="P52" i="6"/>
  <c r="Q52" i="6"/>
  <c r="A16" i="6"/>
  <c r="B16" i="6"/>
  <c r="D16" i="6"/>
  <c r="E16" i="6"/>
  <c r="A52" i="6"/>
  <c r="B52" i="6"/>
  <c r="D52" i="6"/>
  <c r="E52" i="6"/>
  <c r="K22" i="5"/>
  <c r="L22" i="5"/>
  <c r="M22" i="5"/>
  <c r="N22" i="5"/>
  <c r="O22" i="5"/>
  <c r="P22" i="5"/>
  <c r="K12" i="5"/>
  <c r="L12" i="5"/>
  <c r="M12" i="5"/>
  <c r="N12" i="5"/>
  <c r="O12" i="5"/>
  <c r="P12" i="5"/>
  <c r="K100" i="5"/>
  <c r="L100" i="5"/>
  <c r="M100" i="5"/>
  <c r="N100" i="5"/>
  <c r="O100" i="5"/>
  <c r="P100" i="5"/>
  <c r="K160" i="5"/>
  <c r="L160" i="5"/>
  <c r="M160" i="5"/>
  <c r="N160" i="5"/>
  <c r="O160" i="5"/>
  <c r="P160" i="5"/>
  <c r="K190" i="5"/>
  <c r="L190" i="5"/>
  <c r="M190" i="5"/>
  <c r="N190" i="5"/>
  <c r="O190" i="5"/>
  <c r="P190" i="5"/>
  <c r="K145" i="5"/>
  <c r="L145" i="5"/>
  <c r="M145" i="5"/>
  <c r="N145" i="5"/>
  <c r="O145" i="5"/>
  <c r="P145" i="5"/>
  <c r="K36" i="5"/>
  <c r="L36" i="5"/>
  <c r="M36" i="5"/>
  <c r="N36" i="5"/>
  <c r="O36" i="5"/>
  <c r="P36" i="5"/>
  <c r="K63" i="5"/>
  <c r="L63" i="5"/>
  <c r="M63" i="5"/>
  <c r="N63" i="5"/>
  <c r="O63" i="5"/>
  <c r="P63" i="5"/>
  <c r="K80" i="5"/>
  <c r="L80" i="5"/>
  <c r="M80" i="5"/>
  <c r="N80" i="5"/>
  <c r="O80" i="5"/>
  <c r="P80" i="5"/>
  <c r="K130" i="5"/>
  <c r="L130" i="5"/>
  <c r="M130" i="5"/>
  <c r="N130" i="5"/>
  <c r="O130" i="5"/>
  <c r="P130" i="5"/>
  <c r="K191" i="5"/>
  <c r="L191" i="5"/>
  <c r="M191" i="5"/>
  <c r="N191" i="5"/>
  <c r="O191" i="5"/>
  <c r="P191" i="5"/>
  <c r="K152" i="5"/>
  <c r="L152" i="5"/>
  <c r="M152" i="5"/>
  <c r="N152" i="5"/>
  <c r="O152" i="5"/>
  <c r="P152" i="5"/>
  <c r="K131" i="5"/>
  <c r="L131" i="5"/>
  <c r="M131" i="5"/>
  <c r="N131" i="5"/>
  <c r="O131" i="5"/>
  <c r="P131" i="5"/>
  <c r="K48" i="5"/>
  <c r="L48" i="5"/>
  <c r="M48" i="5"/>
  <c r="N48" i="5"/>
  <c r="O48" i="5"/>
  <c r="P48" i="5"/>
  <c r="K110" i="5"/>
  <c r="L110" i="5"/>
  <c r="M110" i="5"/>
  <c r="N110" i="5"/>
  <c r="O110" i="5"/>
  <c r="P110" i="5"/>
  <c r="K237" i="5"/>
  <c r="L237" i="5"/>
  <c r="M237" i="5"/>
  <c r="N237" i="5"/>
  <c r="O237" i="5"/>
  <c r="P237" i="5"/>
  <c r="K108" i="5"/>
  <c r="L108" i="5"/>
  <c r="M108" i="5"/>
  <c r="N108" i="5"/>
  <c r="O108" i="5"/>
  <c r="P108" i="5"/>
  <c r="B15" i="5"/>
  <c r="C15" i="5"/>
  <c r="D15" i="5"/>
  <c r="E15" i="5"/>
  <c r="F15" i="5"/>
  <c r="G15" i="5"/>
  <c r="H15" i="5"/>
  <c r="A140" i="5"/>
  <c r="B140" i="5"/>
  <c r="C140" i="5"/>
  <c r="D140" i="5"/>
  <c r="E140" i="5"/>
  <c r="F140" i="5"/>
  <c r="G140" i="5"/>
  <c r="H140" i="5"/>
  <c r="A117" i="5"/>
  <c r="B117" i="5"/>
  <c r="C117" i="5"/>
  <c r="D117" i="5"/>
  <c r="E117" i="5"/>
  <c r="F117" i="5"/>
  <c r="G117" i="5"/>
  <c r="H117" i="5"/>
  <c r="A157" i="5"/>
  <c r="B157" i="5"/>
  <c r="C157" i="5"/>
  <c r="D157" i="5"/>
  <c r="E157" i="5"/>
  <c r="F157" i="5"/>
  <c r="G157" i="5"/>
  <c r="H157" i="5"/>
  <c r="B95" i="5"/>
  <c r="C95" i="5"/>
  <c r="D95" i="5"/>
  <c r="E95" i="5"/>
  <c r="F95" i="5"/>
  <c r="G95" i="5"/>
  <c r="H95" i="5"/>
  <c r="A83" i="5"/>
  <c r="B83" i="5"/>
  <c r="C83" i="5"/>
  <c r="D83" i="5"/>
  <c r="E83" i="5"/>
  <c r="F83" i="5"/>
  <c r="G83" i="5"/>
  <c r="H83" i="5"/>
  <c r="H5" i="5"/>
  <c r="L234" i="3"/>
  <c r="M234" i="3"/>
  <c r="N234" i="3"/>
  <c r="O234" i="3"/>
  <c r="P234" i="3"/>
  <c r="Q234" i="3"/>
  <c r="R234" i="3"/>
  <c r="S234" i="3"/>
  <c r="L8" i="3"/>
  <c r="M8" i="3"/>
  <c r="O8" i="3"/>
  <c r="P8" i="3"/>
  <c r="Q8" i="3"/>
  <c r="R8" i="3"/>
  <c r="S8" i="3"/>
  <c r="M233" i="3"/>
  <c r="O233" i="3"/>
  <c r="P233" i="3"/>
  <c r="Q233" i="3"/>
  <c r="R233" i="3"/>
  <c r="S233" i="3"/>
  <c r="L177" i="3"/>
  <c r="M177" i="3"/>
  <c r="N177" i="3"/>
  <c r="O177" i="3"/>
  <c r="P177" i="3"/>
  <c r="Q177" i="3"/>
  <c r="R177" i="3"/>
  <c r="S177" i="3"/>
  <c r="M224" i="3"/>
  <c r="N224" i="3"/>
  <c r="O224" i="3"/>
  <c r="P224" i="3"/>
  <c r="Q224" i="3"/>
  <c r="R224" i="3"/>
  <c r="S224" i="3"/>
  <c r="M107" i="3"/>
  <c r="N107" i="3"/>
  <c r="O107" i="3"/>
  <c r="P107" i="3"/>
  <c r="Q107" i="3"/>
  <c r="R107" i="3"/>
  <c r="S107" i="3"/>
  <c r="M100" i="3"/>
  <c r="O100" i="3"/>
  <c r="P100" i="3"/>
  <c r="Q100" i="3"/>
  <c r="R100" i="3"/>
  <c r="S100" i="3"/>
  <c r="M110" i="3"/>
  <c r="N110" i="3"/>
  <c r="N76" i="3"/>
  <c r="N168" i="3"/>
  <c r="T168" i="3"/>
  <c r="O110" i="3"/>
  <c r="P110" i="3"/>
  <c r="Q110" i="3"/>
  <c r="R110" i="3"/>
  <c r="S110" i="3"/>
  <c r="L41" i="3"/>
  <c r="M41" i="3"/>
  <c r="N41" i="3"/>
  <c r="O41" i="3"/>
  <c r="P41" i="3"/>
  <c r="Q41" i="3"/>
  <c r="R41" i="3"/>
  <c r="S41" i="3"/>
  <c r="L222" i="3"/>
  <c r="M222" i="3"/>
  <c r="N213" i="3"/>
  <c r="T186" i="3"/>
  <c r="O222" i="3"/>
  <c r="P222" i="3"/>
  <c r="Q222" i="3"/>
  <c r="R222" i="3"/>
  <c r="S222" i="3"/>
  <c r="L131" i="3"/>
  <c r="M131" i="3"/>
  <c r="N117" i="3"/>
  <c r="N122" i="3"/>
  <c r="N148" i="3"/>
  <c r="N144" i="3"/>
  <c r="U183" i="3"/>
  <c r="O131" i="3"/>
  <c r="P131" i="3"/>
  <c r="Q131" i="3"/>
  <c r="R131" i="3"/>
  <c r="S131" i="3"/>
  <c r="L203" i="3"/>
  <c r="M203" i="3"/>
  <c r="N203" i="3"/>
  <c r="O203" i="3"/>
  <c r="P203" i="3"/>
  <c r="Q203" i="3"/>
  <c r="R203" i="3"/>
  <c r="S203" i="3"/>
  <c r="L196" i="3"/>
  <c r="M196" i="3"/>
  <c r="N196" i="3"/>
  <c r="O196" i="3"/>
  <c r="P196" i="3"/>
  <c r="Q196" i="3"/>
  <c r="R196" i="3"/>
  <c r="S196" i="3"/>
  <c r="L158" i="3"/>
  <c r="M158" i="3"/>
  <c r="N158" i="3"/>
  <c r="N176" i="3"/>
  <c r="N184" i="3"/>
  <c r="T222" i="3"/>
  <c r="O158" i="3"/>
  <c r="P158" i="3"/>
  <c r="Q158" i="3"/>
  <c r="R158" i="3"/>
  <c r="S158" i="3"/>
  <c r="L232" i="3"/>
  <c r="M232" i="3"/>
  <c r="O232" i="3"/>
  <c r="P232" i="3"/>
  <c r="Q232" i="3"/>
  <c r="R232" i="3"/>
  <c r="S232" i="3"/>
  <c r="L83" i="3"/>
  <c r="M83" i="3"/>
  <c r="N83" i="3"/>
  <c r="O83" i="3"/>
  <c r="P83" i="3"/>
  <c r="Q83" i="3"/>
  <c r="R83" i="3"/>
  <c r="S83" i="3"/>
  <c r="M65" i="3"/>
  <c r="N65" i="3"/>
  <c r="O65" i="3"/>
  <c r="P65" i="3"/>
  <c r="Q65" i="3"/>
  <c r="R65" i="3"/>
  <c r="S65" i="3"/>
  <c r="A129" i="3"/>
  <c r="B129" i="3"/>
  <c r="C129" i="3"/>
  <c r="D129" i="3"/>
  <c r="E129" i="3"/>
  <c r="F129" i="3"/>
  <c r="G129" i="3"/>
  <c r="H129" i="3"/>
  <c r="A145" i="3"/>
  <c r="B145" i="3"/>
  <c r="C145" i="3"/>
  <c r="D145" i="3"/>
  <c r="E145" i="3"/>
  <c r="F145" i="3"/>
  <c r="G145" i="3"/>
  <c r="H145" i="3"/>
  <c r="A75" i="3"/>
  <c r="B75" i="3"/>
  <c r="C75" i="3"/>
  <c r="D75" i="3"/>
  <c r="E75" i="3"/>
  <c r="F75" i="3"/>
  <c r="G75" i="3"/>
  <c r="H75" i="3"/>
  <c r="A196" i="3"/>
  <c r="B196" i="3"/>
  <c r="C196" i="3"/>
  <c r="D196" i="3"/>
  <c r="E196" i="3"/>
  <c r="F196" i="3"/>
  <c r="G196" i="3"/>
  <c r="H196" i="3"/>
  <c r="A134" i="3"/>
  <c r="B134" i="3"/>
  <c r="C134" i="3"/>
  <c r="J134" i="3"/>
  <c r="D134" i="3"/>
  <c r="E134" i="3"/>
  <c r="F134" i="3"/>
  <c r="G134" i="3"/>
  <c r="H134" i="3"/>
  <c r="A72" i="3"/>
  <c r="B72" i="3"/>
  <c r="C72" i="3"/>
  <c r="D72" i="3"/>
  <c r="E72" i="3"/>
  <c r="F72" i="3"/>
  <c r="G72" i="3"/>
  <c r="H72" i="3"/>
  <c r="B13" i="3"/>
  <c r="C13" i="3"/>
  <c r="J13" i="3"/>
  <c r="D13" i="3"/>
  <c r="E13" i="3"/>
  <c r="F13" i="3"/>
  <c r="G13" i="3"/>
  <c r="H13" i="3"/>
  <c r="B166" i="3"/>
  <c r="C166" i="3"/>
  <c r="I166" i="3"/>
  <c r="D166" i="3"/>
  <c r="E166" i="3"/>
  <c r="F166" i="3"/>
  <c r="G166" i="3"/>
  <c r="H166" i="3"/>
  <c r="A27" i="3"/>
  <c r="B27" i="3"/>
  <c r="C27" i="3"/>
  <c r="D27" i="3"/>
  <c r="E27" i="3"/>
  <c r="F27" i="3"/>
  <c r="G27" i="3"/>
  <c r="H27" i="3"/>
  <c r="A216" i="3"/>
  <c r="B216" i="3"/>
  <c r="C216" i="3"/>
  <c r="J216" i="3"/>
  <c r="D216" i="3"/>
  <c r="E216" i="3"/>
  <c r="F216" i="3"/>
  <c r="G216" i="3"/>
  <c r="H216" i="3"/>
  <c r="A177" i="3"/>
  <c r="B177" i="3"/>
  <c r="C177" i="3"/>
  <c r="J177" i="3"/>
  <c r="D177" i="3"/>
  <c r="E177" i="3"/>
  <c r="F177" i="3"/>
  <c r="G177" i="3"/>
  <c r="H177" i="3"/>
  <c r="A38" i="3"/>
  <c r="B38" i="3"/>
  <c r="C38" i="3"/>
  <c r="D38" i="3"/>
  <c r="E38" i="3"/>
  <c r="F38" i="3"/>
  <c r="G38" i="3"/>
  <c r="H38" i="3"/>
  <c r="A123" i="9"/>
  <c r="B123" i="9"/>
  <c r="D123" i="9"/>
  <c r="E123" i="9"/>
  <c r="F123" i="9"/>
  <c r="G123" i="9"/>
  <c r="H123" i="9"/>
  <c r="A37" i="9"/>
  <c r="B37" i="9"/>
  <c r="E37" i="9"/>
  <c r="F37" i="9"/>
  <c r="G37" i="9"/>
  <c r="H37" i="9"/>
  <c r="A150" i="9"/>
  <c r="B150" i="9"/>
  <c r="D150" i="9"/>
  <c r="E150" i="9"/>
  <c r="F150" i="9"/>
  <c r="G150" i="9"/>
  <c r="H150" i="9"/>
  <c r="A36" i="9"/>
  <c r="B36" i="9"/>
  <c r="D36" i="9"/>
  <c r="E36" i="9"/>
  <c r="F36" i="9"/>
  <c r="G36" i="9"/>
  <c r="H36" i="9"/>
  <c r="B54" i="9"/>
  <c r="D54" i="9"/>
  <c r="E54" i="9"/>
  <c r="F54" i="9"/>
  <c r="G54" i="9"/>
  <c r="H54" i="9"/>
  <c r="A76" i="9"/>
  <c r="B76" i="9"/>
  <c r="D76" i="9"/>
  <c r="E76" i="9"/>
  <c r="F76" i="9"/>
  <c r="G76" i="9"/>
  <c r="H76" i="9"/>
  <c r="A53" i="9"/>
  <c r="B53" i="9"/>
  <c r="D53" i="9"/>
  <c r="E53" i="9"/>
  <c r="F53" i="9"/>
  <c r="G53" i="9"/>
  <c r="H53" i="9"/>
  <c r="A80" i="9"/>
  <c r="B80" i="9"/>
  <c r="D80" i="9"/>
  <c r="E80" i="9"/>
  <c r="F80" i="9"/>
  <c r="G80" i="9"/>
  <c r="H80" i="9"/>
  <c r="A58" i="9"/>
  <c r="B58" i="9"/>
  <c r="D58" i="9"/>
  <c r="E58" i="9"/>
  <c r="F58" i="9"/>
  <c r="G58" i="9"/>
  <c r="H58" i="9"/>
  <c r="A29" i="8"/>
  <c r="B29" i="8"/>
  <c r="C29" i="8"/>
  <c r="D29" i="8"/>
  <c r="E29" i="8"/>
  <c r="F29" i="8"/>
  <c r="G29" i="8"/>
  <c r="H29" i="8"/>
  <c r="I29" i="8"/>
  <c r="A32" i="8"/>
  <c r="B32" i="8"/>
  <c r="C32" i="8"/>
  <c r="D32" i="8"/>
  <c r="K32" i="8"/>
  <c r="E32" i="8"/>
  <c r="F32" i="8"/>
  <c r="G32" i="8"/>
  <c r="H32" i="8"/>
  <c r="I32" i="8"/>
  <c r="A40" i="8"/>
  <c r="B40" i="8"/>
  <c r="C40" i="8"/>
  <c r="D40" i="8"/>
  <c r="E40" i="8"/>
  <c r="F40" i="8"/>
  <c r="G40" i="8"/>
  <c r="H40" i="8"/>
  <c r="I40" i="8"/>
  <c r="A8" i="8"/>
  <c r="B8" i="8"/>
  <c r="C8" i="8"/>
  <c r="J8" i="8"/>
  <c r="D8" i="8"/>
  <c r="E8" i="8"/>
  <c r="F8" i="8"/>
  <c r="G8" i="8"/>
  <c r="H8" i="8"/>
  <c r="I8" i="8"/>
  <c r="A10" i="7"/>
  <c r="B10" i="7"/>
  <c r="C10" i="7"/>
  <c r="D10" i="7"/>
  <c r="E10" i="7"/>
  <c r="F10" i="7"/>
  <c r="G10" i="7"/>
  <c r="H10" i="7"/>
  <c r="U4" i="6"/>
  <c r="W4" i="6"/>
  <c r="Y4" i="6"/>
  <c r="AA4" i="6"/>
  <c r="AA5" i="6"/>
  <c r="AA12" i="6"/>
  <c r="AA10" i="6"/>
  <c r="AA11" i="6"/>
  <c r="AA7" i="6"/>
  <c r="AA15" i="6"/>
  <c r="AA18" i="6"/>
  <c r="AA17" i="6"/>
  <c r="AA20" i="6"/>
  <c r="AA22" i="6"/>
  <c r="AA29" i="6"/>
  <c r="AA30" i="6"/>
  <c r="AA32" i="6"/>
  <c r="AA33" i="6"/>
  <c r="AA34" i="6"/>
  <c r="AA35" i="6"/>
  <c r="AA37" i="6"/>
  <c r="AA38" i="6"/>
  <c r="AA39" i="6"/>
  <c r="AA41" i="6"/>
  <c r="AA42" i="6"/>
  <c r="AA44" i="6"/>
  <c r="AA45" i="6"/>
  <c r="AA46" i="6"/>
  <c r="AA47" i="6"/>
  <c r="AA48" i="6"/>
  <c r="AA53" i="6"/>
  <c r="AA90" i="6"/>
  <c r="AC4" i="6"/>
  <c r="U29" i="6"/>
  <c r="W29" i="6"/>
  <c r="Y29" i="6"/>
  <c r="AC29" i="6"/>
  <c r="L4" i="6"/>
  <c r="M4" i="6"/>
  <c r="N4" i="6"/>
  <c r="O4" i="6"/>
  <c r="P4" i="6"/>
  <c r="Q4" i="6"/>
  <c r="L29" i="6"/>
  <c r="M29" i="6"/>
  <c r="N29" i="6"/>
  <c r="O29" i="6"/>
  <c r="P29" i="6"/>
  <c r="Q29" i="6"/>
  <c r="A4" i="6"/>
  <c r="B4" i="6"/>
  <c r="D4" i="6"/>
  <c r="A29" i="6"/>
  <c r="B29" i="6"/>
  <c r="D29" i="6"/>
  <c r="E29" i="6"/>
  <c r="K21" i="5"/>
  <c r="L21" i="5"/>
  <c r="M21" i="5"/>
  <c r="N21" i="5"/>
  <c r="O21" i="5"/>
  <c r="P21" i="5"/>
  <c r="K192" i="5"/>
  <c r="L192" i="5"/>
  <c r="M192" i="5"/>
  <c r="N192" i="5"/>
  <c r="O192" i="5"/>
  <c r="P192" i="5"/>
  <c r="K155" i="5"/>
  <c r="L155" i="5"/>
  <c r="M155" i="5"/>
  <c r="N155" i="5"/>
  <c r="O155" i="5"/>
  <c r="P155" i="5"/>
  <c r="K29" i="5"/>
  <c r="L29" i="5"/>
  <c r="M29" i="5"/>
  <c r="N29" i="5"/>
  <c r="O29" i="5"/>
  <c r="P29" i="5"/>
  <c r="K124" i="5"/>
  <c r="L124" i="5"/>
  <c r="M124" i="5"/>
  <c r="N124" i="5"/>
  <c r="O124" i="5"/>
  <c r="P124" i="5"/>
  <c r="K129" i="5"/>
  <c r="L129" i="5"/>
  <c r="M129" i="5"/>
  <c r="N129" i="5"/>
  <c r="O129" i="5"/>
  <c r="P129" i="5"/>
  <c r="K208" i="5"/>
  <c r="L208" i="5"/>
  <c r="M208" i="5"/>
  <c r="N208" i="5"/>
  <c r="O208" i="5"/>
  <c r="P208" i="5"/>
  <c r="K49" i="5"/>
  <c r="L49" i="5"/>
  <c r="M49" i="5"/>
  <c r="N49" i="5"/>
  <c r="O49" i="5"/>
  <c r="P49" i="5"/>
  <c r="K209" i="5"/>
  <c r="L209" i="5"/>
  <c r="M209" i="5"/>
  <c r="N209" i="5"/>
  <c r="O209" i="5"/>
  <c r="P209" i="5"/>
  <c r="K166" i="5"/>
  <c r="L166" i="5"/>
  <c r="M166" i="5"/>
  <c r="N166" i="5"/>
  <c r="O166" i="5"/>
  <c r="P166" i="5"/>
  <c r="K43" i="5"/>
  <c r="L43" i="5"/>
  <c r="M43" i="5"/>
  <c r="N43" i="5"/>
  <c r="O43" i="5"/>
  <c r="P43" i="5"/>
  <c r="K134" i="5"/>
  <c r="L134" i="5"/>
  <c r="M134" i="5"/>
  <c r="N134" i="5"/>
  <c r="O134" i="5"/>
  <c r="P134" i="5"/>
  <c r="K241" i="5"/>
  <c r="L241" i="5"/>
  <c r="M241" i="5"/>
  <c r="N241" i="5"/>
  <c r="O241" i="5"/>
  <c r="P241" i="5"/>
  <c r="A106" i="5"/>
  <c r="B106" i="5"/>
  <c r="C106" i="5"/>
  <c r="D106" i="5"/>
  <c r="E106" i="5"/>
  <c r="F106" i="5"/>
  <c r="G106" i="5"/>
  <c r="H106" i="5"/>
  <c r="A143" i="5"/>
  <c r="B143" i="5"/>
  <c r="C143" i="5"/>
  <c r="D143" i="5"/>
  <c r="E143" i="5"/>
  <c r="F143" i="5"/>
  <c r="G143" i="5"/>
  <c r="H143" i="5"/>
  <c r="A144" i="5"/>
  <c r="B144" i="5"/>
  <c r="C144" i="5"/>
  <c r="D144" i="5"/>
  <c r="E144" i="5"/>
  <c r="F144" i="5"/>
  <c r="G144" i="5"/>
  <c r="H144" i="5"/>
  <c r="B124" i="5"/>
  <c r="C124" i="5"/>
  <c r="D124" i="5"/>
  <c r="E124" i="5"/>
  <c r="F124" i="5"/>
  <c r="G124" i="5"/>
  <c r="H124" i="5"/>
  <c r="B58" i="5"/>
  <c r="C58" i="5"/>
  <c r="D58" i="5"/>
  <c r="E58" i="5"/>
  <c r="F58" i="5"/>
  <c r="G58" i="5"/>
  <c r="H58" i="5"/>
  <c r="A71" i="5"/>
  <c r="B71" i="5"/>
  <c r="C71" i="5"/>
  <c r="D71" i="5"/>
  <c r="E71" i="5"/>
  <c r="F71" i="5"/>
  <c r="G71" i="5"/>
  <c r="H71" i="5"/>
  <c r="H7" i="5"/>
  <c r="A35" i="5"/>
  <c r="B35" i="5"/>
  <c r="C35" i="5"/>
  <c r="D35" i="5"/>
  <c r="E35" i="5"/>
  <c r="F35" i="5"/>
  <c r="G35" i="5"/>
  <c r="H35" i="5"/>
  <c r="A166" i="5"/>
  <c r="B166" i="5"/>
  <c r="C166" i="5"/>
  <c r="D166" i="5"/>
  <c r="E166" i="5"/>
  <c r="F166" i="5"/>
  <c r="G166" i="5"/>
  <c r="H166" i="5"/>
  <c r="L184" i="3"/>
  <c r="M184" i="3"/>
  <c r="O184" i="3"/>
  <c r="P184" i="3"/>
  <c r="Q184" i="3"/>
  <c r="R184" i="3"/>
  <c r="S184" i="3"/>
  <c r="M114" i="3"/>
  <c r="N141" i="3"/>
  <c r="N165" i="3"/>
  <c r="N94" i="3"/>
  <c r="N118" i="3"/>
  <c r="T114" i="3"/>
  <c r="O114" i="3"/>
  <c r="P114" i="3"/>
  <c r="Q114" i="3"/>
  <c r="R114" i="3"/>
  <c r="S114" i="3"/>
  <c r="L160" i="3"/>
  <c r="M160" i="3"/>
  <c r="O160" i="3"/>
  <c r="P160" i="3"/>
  <c r="Q160" i="3"/>
  <c r="R160" i="3"/>
  <c r="S160" i="3"/>
  <c r="L63" i="3"/>
  <c r="M63" i="3"/>
  <c r="N72" i="3"/>
  <c r="N42" i="3"/>
  <c r="N45" i="3"/>
  <c r="U74" i="3"/>
  <c r="O63" i="3"/>
  <c r="P63" i="3"/>
  <c r="Q63" i="3"/>
  <c r="R63" i="3"/>
  <c r="S63" i="3"/>
  <c r="L153" i="3"/>
  <c r="M153" i="3"/>
  <c r="N153" i="3"/>
  <c r="O153" i="3"/>
  <c r="P153" i="3"/>
  <c r="Q153" i="3"/>
  <c r="R153" i="3"/>
  <c r="S153" i="3"/>
  <c r="L212" i="3"/>
  <c r="M212" i="3"/>
  <c r="O212" i="3"/>
  <c r="P212" i="3"/>
  <c r="Q212" i="3"/>
  <c r="R212" i="3"/>
  <c r="S212" i="3"/>
  <c r="M38" i="3"/>
  <c r="N38" i="3"/>
  <c r="O38" i="3"/>
  <c r="P38" i="3"/>
  <c r="Q38" i="3"/>
  <c r="R38" i="3"/>
  <c r="S38" i="3"/>
  <c r="L27" i="3"/>
  <c r="M27" i="3"/>
  <c r="N32" i="3"/>
  <c r="N60" i="3"/>
  <c r="N73" i="3"/>
  <c r="N67" i="3"/>
  <c r="N69" i="3"/>
  <c r="N84" i="3"/>
  <c r="N64" i="3"/>
  <c r="T64" i="3"/>
  <c r="O27" i="3"/>
  <c r="P27" i="3"/>
  <c r="Q27" i="3"/>
  <c r="R27" i="3"/>
  <c r="S27" i="3"/>
  <c r="L9" i="3"/>
  <c r="M9" i="3"/>
  <c r="O9" i="3"/>
  <c r="P9" i="3"/>
  <c r="Q9" i="3"/>
  <c r="R9" i="3"/>
  <c r="S9" i="3"/>
  <c r="L121" i="3"/>
  <c r="M121" i="3"/>
  <c r="N121" i="3"/>
  <c r="N179" i="3"/>
  <c r="U172" i="3"/>
  <c r="O121" i="3"/>
  <c r="P121" i="3"/>
  <c r="Q121" i="3"/>
  <c r="R121" i="3"/>
  <c r="S121" i="3"/>
  <c r="L42" i="3"/>
  <c r="M42" i="3"/>
  <c r="O42" i="3"/>
  <c r="P42" i="3"/>
  <c r="Q42" i="3"/>
  <c r="R42" i="3"/>
  <c r="S42" i="3"/>
  <c r="L157" i="3"/>
  <c r="M157" i="3"/>
  <c r="N157" i="3"/>
  <c r="O157" i="3"/>
  <c r="P157" i="3"/>
  <c r="Q157" i="3"/>
  <c r="R157" i="3"/>
  <c r="S157" i="3"/>
  <c r="A98" i="3"/>
  <c r="B98" i="3"/>
  <c r="C98" i="3"/>
  <c r="I98" i="3"/>
  <c r="D98" i="3"/>
  <c r="E98" i="3"/>
  <c r="F98" i="3"/>
  <c r="G98" i="3"/>
  <c r="H98" i="3"/>
  <c r="B19" i="3"/>
  <c r="C19" i="3"/>
  <c r="I19" i="3"/>
  <c r="D19" i="3"/>
  <c r="E19" i="3"/>
  <c r="F19" i="3"/>
  <c r="G19" i="3"/>
  <c r="H19" i="3"/>
  <c r="A182" i="3"/>
  <c r="B182" i="3"/>
  <c r="C182" i="3"/>
  <c r="D182" i="3"/>
  <c r="E182" i="3"/>
  <c r="F182" i="3"/>
  <c r="G182" i="3"/>
  <c r="H182" i="3"/>
  <c r="B6" i="3"/>
  <c r="C6" i="3"/>
  <c r="D6" i="3"/>
  <c r="E6" i="3"/>
  <c r="F6" i="3"/>
  <c r="G6" i="3"/>
  <c r="H6" i="3"/>
  <c r="A143" i="3"/>
  <c r="B143" i="3"/>
  <c r="C143" i="3"/>
  <c r="D143" i="3"/>
  <c r="E143" i="3"/>
  <c r="F143" i="3"/>
  <c r="G143" i="3"/>
  <c r="H143" i="3"/>
  <c r="A43" i="3"/>
  <c r="B43" i="3"/>
  <c r="C43" i="3"/>
  <c r="I43" i="3"/>
  <c r="D43" i="3"/>
  <c r="E43" i="3"/>
  <c r="F43" i="3"/>
  <c r="G43" i="3"/>
  <c r="H43" i="3"/>
  <c r="A61" i="3"/>
  <c r="B61" i="3"/>
  <c r="C61" i="3"/>
  <c r="D61" i="3"/>
  <c r="E61" i="3"/>
  <c r="F61" i="3"/>
  <c r="G61" i="3"/>
  <c r="H61" i="3"/>
  <c r="A205" i="3"/>
  <c r="B205" i="3"/>
  <c r="C205" i="3"/>
  <c r="D205" i="3"/>
  <c r="E205" i="3"/>
  <c r="F205" i="3"/>
  <c r="G205" i="3"/>
  <c r="H205" i="3"/>
  <c r="A198" i="3"/>
  <c r="B198" i="3"/>
  <c r="C198" i="3"/>
  <c r="I198" i="3"/>
  <c r="D198" i="3"/>
  <c r="E198" i="3"/>
  <c r="F198" i="3"/>
  <c r="G198" i="3"/>
  <c r="H198" i="3"/>
  <c r="A9" i="9"/>
  <c r="B9" i="9"/>
  <c r="C9" i="9"/>
  <c r="D9" i="9"/>
  <c r="E9" i="9"/>
  <c r="F9" i="9"/>
  <c r="G9" i="9"/>
  <c r="H9" i="9"/>
  <c r="A145" i="9"/>
  <c r="B145" i="9"/>
  <c r="D145" i="9"/>
  <c r="E145" i="9"/>
  <c r="F145" i="9"/>
  <c r="G145" i="9"/>
  <c r="H145" i="9"/>
  <c r="A64" i="9"/>
  <c r="B64" i="9"/>
  <c r="D64" i="9"/>
  <c r="E64" i="9"/>
  <c r="F64" i="9"/>
  <c r="G64" i="9"/>
  <c r="H64" i="9"/>
  <c r="A119" i="9"/>
  <c r="B119" i="9"/>
  <c r="D119" i="9"/>
  <c r="E119" i="9"/>
  <c r="F119" i="9"/>
  <c r="G119" i="9"/>
  <c r="H119" i="9"/>
  <c r="B61" i="9"/>
  <c r="D61" i="9"/>
  <c r="E61" i="9"/>
  <c r="F61" i="9"/>
  <c r="G61" i="9"/>
  <c r="H61" i="9"/>
  <c r="A107" i="9"/>
  <c r="B107" i="9"/>
  <c r="D107" i="9"/>
  <c r="E107" i="9"/>
  <c r="F107" i="9"/>
  <c r="G107" i="9"/>
  <c r="H107" i="9"/>
  <c r="A28" i="8"/>
  <c r="B28" i="8"/>
  <c r="C28" i="8"/>
  <c r="D28" i="8"/>
  <c r="K28" i="8"/>
  <c r="E28" i="8"/>
  <c r="F28" i="8"/>
  <c r="G28" i="8"/>
  <c r="H28" i="8"/>
  <c r="I28" i="8"/>
  <c r="A49" i="8"/>
  <c r="B49" i="8"/>
  <c r="C49" i="8"/>
  <c r="D49" i="8"/>
  <c r="K49" i="8"/>
  <c r="E49" i="8"/>
  <c r="F49" i="8"/>
  <c r="G49" i="8"/>
  <c r="H49" i="8"/>
  <c r="I49" i="8"/>
  <c r="A37" i="8"/>
  <c r="B37" i="8"/>
  <c r="C37" i="8"/>
  <c r="D37" i="8"/>
  <c r="E37" i="8"/>
  <c r="F37" i="8"/>
  <c r="G37" i="8"/>
  <c r="H37" i="8"/>
  <c r="I37" i="8"/>
  <c r="A25" i="8"/>
  <c r="B25" i="8"/>
  <c r="C25" i="8"/>
  <c r="D25" i="8"/>
  <c r="K25" i="8"/>
  <c r="E25" i="8"/>
  <c r="F25" i="8"/>
  <c r="G25" i="8"/>
  <c r="H25" i="8"/>
  <c r="I25" i="8"/>
  <c r="B21" i="8"/>
  <c r="C21" i="8"/>
  <c r="D21" i="8"/>
  <c r="K21" i="8"/>
  <c r="E21" i="8"/>
  <c r="F21" i="8"/>
  <c r="G21" i="8"/>
  <c r="H21" i="8"/>
  <c r="I21" i="8"/>
  <c r="B9" i="8"/>
  <c r="C9" i="8"/>
  <c r="D9" i="8"/>
  <c r="E9" i="8"/>
  <c r="F9" i="8"/>
  <c r="G9" i="8"/>
  <c r="H9" i="8"/>
  <c r="I9" i="8"/>
  <c r="A31" i="7"/>
  <c r="B31" i="7"/>
  <c r="C31" i="7"/>
  <c r="D31" i="7"/>
  <c r="E31" i="7"/>
  <c r="F31" i="7"/>
  <c r="G31" i="7"/>
  <c r="H31" i="7"/>
  <c r="A15" i="7"/>
  <c r="B15" i="7"/>
  <c r="C15" i="7"/>
  <c r="D15" i="7"/>
  <c r="E15" i="7"/>
  <c r="F15" i="7"/>
  <c r="G15" i="7"/>
  <c r="H15" i="7"/>
  <c r="U11" i="6"/>
  <c r="W11" i="6"/>
  <c r="Y11" i="6"/>
  <c r="AC11" i="6"/>
  <c r="U30" i="6"/>
  <c r="W30" i="6"/>
  <c r="Y30" i="6"/>
  <c r="AC30" i="6"/>
  <c r="U35" i="6"/>
  <c r="W35" i="6"/>
  <c r="Y35" i="6"/>
  <c r="AC35" i="6"/>
  <c r="L11" i="6"/>
  <c r="M11" i="6"/>
  <c r="N11" i="6"/>
  <c r="O11" i="6"/>
  <c r="P11" i="6"/>
  <c r="Q11" i="6"/>
  <c r="L30" i="6"/>
  <c r="M30" i="6"/>
  <c r="N30" i="6"/>
  <c r="O30" i="6"/>
  <c r="P30" i="6"/>
  <c r="Q30" i="6"/>
  <c r="L35" i="6"/>
  <c r="M35" i="6"/>
  <c r="N35" i="6"/>
  <c r="O35" i="6"/>
  <c r="P35" i="6"/>
  <c r="Q35" i="6"/>
  <c r="A11" i="6"/>
  <c r="B11" i="6"/>
  <c r="D11" i="6"/>
  <c r="E11" i="6"/>
  <c r="A30" i="6"/>
  <c r="B30" i="6"/>
  <c r="D30" i="6"/>
  <c r="E30" i="6"/>
  <c r="A35" i="6"/>
  <c r="B35" i="6"/>
  <c r="D35" i="6"/>
  <c r="E35" i="6"/>
  <c r="K69" i="5"/>
  <c r="L69" i="5"/>
  <c r="M69" i="5"/>
  <c r="N69" i="5"/>
  <c r="O69" i="5"/>
  <c r="P69" i="5"/>
  <c r="K86" i="5"/>
  <c r="L86" i="5"/>
  <c r="M86" i="5"/>
  <c r="N86" i="5"/>
  <c r="O86" i="5"/>
  <c r="P86" i="5"/>
  <c r="K170" i="5"/>
  <c r="L170" i="5"/>
  <c r="M170" i="5"/>
  <c r="N170" i="5"/>
  <c r="O170" i="5"/>
  <c r="P170" i="5"/>
  <c r="K206" i="5"/>
  <c r="L206" i="5"/>
  <c r="M206" i="5"/>
  <c r="N206" i="5"/>
  <c r="O206" i="5"/>
  <c r="P206" i="5"/>
  <c r="K107" i="5"/>
  <c r="L107" i="5"/>
  <c r="M107" i="5"/>
  <c r="N107" i="5"/>
  <c r="O107" i="5"/>
  <c r="P107" i="5"/>
  <c r="K61" i="5"/>
  <c r="L61" i="5"/>
  <c r="M61" i="5"/>
  <c r="N61" i="5"/>
  <c r="O61" i="5"/>
  <c r="P61" i="5"/>
  <c r="K103" i="5"/>
  <c r="L103" i="5"/>
  <c r="M103" i="5"/>
  <c r="N103" i="5"/>
  <c r="O103" i="5"/>
  <c r="P103" i="5"/>
  <c r="K91" i="5"/>
  <c r="L91" i="5"/>
  <c r="M91" i="5"/>
  <c r="N91" i="5"/>
  <c r="O91" i="5"/>
  <c r="P91" i="5"/>
  <c r="K92" i="5"/>
  <c r="L92" i="5"/>
  <c r="M92" i="5"/>
  <c r="N92" i="5"/>
  <c r="O92" i="5"/>
  <c r="P92" i="5"/>
  <c r="K204" i="5"/>
  <c r="L204" i="5"/>
  <c r="M204" i="5"/>
  <c r="N204" i="5"/>
  <c r="O204" i="5"/>
  <c r="P204" i="5"/>
  <c r="A45" i="5"/>
  <c r="B45" i="5"/>
  <c r="C45" i="5"/>
  <c r="D45" i="5"/>
  <c r="E45" i="5"/>
  <c r="F45" i="5"/>
  <c r="G45" i="5"/>
  <c r="H45" i="5"/>
  <c r="A145" i="5"/>
  <c r="B145" i="5"/>
  <c r="C145" i="5"/>
  <c r="D145" i="5"/>
  <c r="E145" i="5"/>
  <c r="F145" i="5"/>
  <c r="G145" i="5"/>
  <c r="H145" i="5"/>
  <c r="A123" i="5"/>
  <c r="B123" i="5"/>
  <c r="C123" i="5"/>
  <c r="D123" i="5"/>
  <c r="E123" i="5"/>
  <c r="F123" i="5"/>
  <c r="G123" i="5"/>
  <c r="H123" i="5"/>
  <c r="A64" i="5"/>
  <c r="B64" i="5"/>
  <c r="C64" i="5"/>
  <c r="D64" i="5"/>
  <c r="E64" i="5"/>
  <c r="F64" i="5"/>
  <c r="G64" i="5"/>
  <c r="H64" i="5"/>
  <c r="A48" i="5"/>
  <c r="B48" i="5"/>
  <c r="C48" i="5"/>
  <c r="D48" i="5"/>
  <c r="E48" i="5"/>
  <c r="F48" i="5"/>
  <c r="G48" i="5"/>
  <c r="H48" i="5"/>
  <c r="B103" i="5"/>
  <c r="C103" i="5"/>
  <c r="D103" i="5"/>
  <c r="E103" i="5"/>
  <c r="F103" i="5"/>
  <c r="G103" i="5"/>
  <c r="H103" i="5"/>
  <c r="A17" i="5"/>
  <c r="B17" i="5"/>
  <c r="C17" i="5"/>
  <c r="D17" i="5"/>
  <c r="E17" i="5"/>
  <c r="F17" i="5"/>
  <c r="G17" i="5"/>
  <c r="H17" i="5"/>
  <c r="A28" i="5"/>
  <c r="B28" i="5"/>
  <c r="C28" i="5"/>
  <c r="D28" i="5"/>
  <c r="E28" i="5"/>
  <c r="F28" i="5"/>
  <c r="G28" i="5"/>
  <c r="H28" i="5"/>
  <c r="A57" i="5"/>
  <c r="B57" i="5"/>
  <c r="C57" i="5"/>
  <c r="D57" i="5"/>
  <c r="E57" i="5"/>
  <c r="F57" i="5"/>
  <c r="G57" i="5"/>
  <c r="H57" i="5"/>
  <c r="A88" i="5"/>
  <c r="B88" i="5"/>
  <c r="C88" i="5"/>
  <c r="D88" i="5"/>
  <c r="E88" i="5"/>
  <c r="F88" i="5"/>
  <c r="G88" i="5"/>
  <c r="H88" i="5"/>
  <c r="B111" i="5"/>
  <c r="C111" i="5"/>
  <c r="D111" i="5"/>
  <c r="E111" i="5"/>
  <c r="F111" i="5"/>
  <c r="G111" i="5"/>
  <c r="H111" i="5"/>
  <c r="A171" i="5"/>
  <c r="B171" i="5"/>
  <c r="C171" i="5"/>
  <c r="D171" i="5"/>
  <c r="E171" i="5"/>
  <c r="F171" i="5"/>
  <c r="G171" i="5"/>
  <c r="H171" i="5"/>
  <c r="L81" i="3"/>
  <c r="M81" i="3"/>
  <c r="N81" i="3"/>
  <c r="N26" i="3"/>
  <c r="N47" i="3"/>
  <c r="U36" i="3"/>
  <c r="O81" i="3"/>
  <c r="P81" i="3"/>
  <c r="Q81" i="3"/>
  <c r="R81" i="3"/>
  <c r="S81" i="3"/>
  <c r="M226" i="3"/>
  <c r="N238" i="3"/>
  <c r="N208" i="3"/>
  <c r="U231" i="3"/>
  <c r="O226" i="3"/>
  <c r="P226" i="3"/>
  <c r="Q226" i="3"/>
  <c r="R226" i="3"/>
  <c r="S226" i="3"/>
  <c r="L185" i="3"/>
  <c r="M185" i="3"/>
  <c r="O185" i="3"/>
  <c r="P185" i="3"/>
  <c r="Q185" i="3"/>
  <c r="R185" i="3"/>
  <c r="S185" i="3"/>
  <c r="L80" i="3"/>
  <c r="M80" i="3"/>
  <c r="N80" i="3"/>
  <c r="O80" i="3"/>
  <c r="P80" i="3"/>
  <c r="Q80" i="3"/>
  <c r="R80" i="3"/>
  <c r="S80" i="3"/>
  <c r="L30" i="3"/>
  <c r="M30" i="3"/>
  <c r="N30" i="3"/>
  <c r="O30" i="3"/>
  <c r="P30" i="3"/>
  <c r="Q30" i="3"/>
  <c r="R30" i="3"/>
  <c r="S30" i="3"/>
  <c r="L148" i="3"/>
  <c r="M148" i="3"/>
  <c r="O148" i="3"/>
  <c r="P148" i="3"/>
  <c r="Q148" i="3"/>
  <c r="R148" i="3"/>
  <c r="S148" i="3"/>
  <c r="L128" i="3"/>
  <c r="M128" i="3"/>
  <c r="O128" i="3"/>
  <c r="P128" i="3"/>
  <c r="Q128" i="3"/>
  <c r="R128" i="3"/>
  <c r="S128" i="3"/>
  <c r="L138" i="3"/>
  <c r="M138" i="3"/>
  <c r="N138" i="3"/>
  <c r="O138" i="3"/>
  <c r="P138" i="3"/>
  <c r="Q138" i="3"/>
  <c r="R138" i="3"/>
  <c r="S138" i="3"/>
  <c r="L178" i="3"/>
  <c r="M178" i="3"/>
  <c r="O178" i="3"/>
  <c r="P178" i="3"/>
  <c r="Q178" i="3"/>
  <c r="R178" i="3"/>
  <c r="S178" i="3"/>
  <c r="L29" i="3"/>
  <c r="M29" i="3"/>
  <c r="O29" i="3"/>
  <c r="P29" i="3"/>
  <c r="Q29" i="3"/>
  <c r="R29" i="3"/>
  <c r="S29" i="3"/>
  <c r="L44" i="3"/>
  <c r="M44" i="3"/>
  <c r="N44" i="3"/>
  <c r="O44" i="3"/>
  <c r="P44" i="3"/>
  <c r="Q44" i="3"/>
  <c r="R44" i="3"/>
  <c r="S44" i="3"/>
  <c r="A170" i="3"/>
  <c r="B170" i="3"/>
  <c r="C170" i="3"/>
  <c r="J170" i="3"/>
  <c r="D170" i="3"/>
  <c r="E170" i="3"/>
  <c r="F170" i="3"/>
  <c r="G170" i="3"/>
  <c r="H170" i="3"/>
  <c r="A172" i="3"/>
  <c r="B172" i="3"/>
  <c r="C172" i="3"/>
  <c r="D172" i="3"/>
  <c r="E172" i="3"/>
  <c r="F172" i="3"/>
  <c r="G172" i="3"/>
  <c r="H172" i="3"/>
  <c r="A102" i="3"/>
  <c r="B102" i="3"/>
  <c r="C102" i="3"/>
  <c r="I102" i="3"/>
  <c r="D102" i="3"/>
  <c r="E102" i="3"/>
  <c r="F102" i="3"/>
  <c r="G102" i="3"/>
  <c r="H102" i="3"/>
  <c r="A10" i="3"/>
  <c r="B10" i="3"/>
  <c r="C10" i="3"/>
  <c r="D10" i="3"/>
  <c r="E10" i="3"/>
  <c r="F10" i="3"/>
  <c r="G10" i="3"/>
  <c r="H10" i="3"/>
  <c r="A86" i="3"/>
  <c r="B86" i="3"/>
  <c r="C86" i="3"/>
  <c r="D86" i="3"/>
  <c r="E86" i="3"/>
  <c r="F86" i="3"/>
  <c r="G86" i="3"/>
  <c r="H86" i="3"/>
  <c r="A159" i="3"/>
  <c r="B159" i="3"/>
  <c r="C159" i="3"/>
  <c r="I159" i="3"/>
  <c r="D159" i="3"/>
  <c r="E159" i="3"/>
  <c r="F159" i="3"/>
  <c r="G159" i="3"/>
  <c r="H159" i="3"/>
  <c r="A70" i="3"/>
  <c r="B70" i="3"/>
  <c r="C70" i="3"/>
  <c r="D70" i="3"/>
  <c r="E70" i="3"/>
  <c r="F70" i="3"/>
  <c r="G70" i="3"/>
  <c r="H70" i="3"/>
  <c r="A111" i="3"/>
  <c r="B111" i="3"/>
  <c r="C111" i="3"/>
  <c r="D111" i="3"/>
  <c r="E111" i="3"/>
  <c r="F111" i="3"/>
  <c r="G111" i="3"/>
  <c r="H111" i="3"/>
  <c r="A100" i="3"/>
  <c r="B100" i="3"/>
  <c r="C100" i="3"/>
  <c r="I100" i="3"/>
  <c r="D100" i="3"/>
  <c r="E100" i="3"/>
  <c r="F100" i="3"/>
  <c r="G100" i="3"/>
  <c r="H100" i="3"/>
  <c r="A2" i="3"/>
  <c r="B2" i="3"/>
  <c r="C2" i="3"/>
  <c r="D2" i="3"/>
  <c r="D18" i="10"/>
  <c r="E2" i="3"/>
  <c r="E18" i="10"/>
  <c r="F2" i="3"/>
  <c r="F18" i="10"/>
  <c r="G2" i="3"/>
  <c r="G18" i="10"/>
  <c r="H2" i="3"/>
  <c r="B175" i="3"/>
  <c r="C175" i="3"/>
  <c r="D175" i="3"/>
  <c r="E175" i="3"/>
  <c r="F175" i="3"/>
  <c r="G175" i="3"/>
  <c r="H175" i="3"/>
  <c r="A10" i="9"/>
  <c r="B10" i="9"/>
  <c r="D10" i="9"/>
  <c r="E10" i="9"/>
  <c r="F10" i="9"/>
  <c r="G10" i="9"/>
  <c r="H10" i="9"/>
  <c r="A49" i="9"/>
  <c r="B49" i="9"/>
  <c r="E49" i="9"/>
  <c r="F49" i="9"/>
  <c r="G49" i="9"/>
  <c r="H49" i="9"/>
  <c r="A18" i="9"/>
  <c r="B18" i="9"/>
  <c r="C18" i="9"/>
  <c r="D18" i="9"/>
  <c r="E18" i="9"/>
  <c r="F18" i="9"/>
  <c r="G18" i="9"/>
  <c r="H18" i="9"/>
  <c r="A99" i="9"/>
  <c r="B99" i="9"/>
  <c r="D99" i="9"/>
  <c r="E99" i="9"/>
  <c r="F99" i="9"/>
  <c r="G99" i="9"/>
  <c r="H99" i="9"/>
  <c r="A117" i="9"/>
  <c r="B117" i="9"/>
  <c r="D117" i="9"/>
  <c r="E117" i="9"/>
  <c r="F117" i="9"/>
  <c r="G117" i="9"/>
  <c r="H117" i="9"/>
  <c r="A59" i="9"/>
  <c r="B59" i="9"/>
  <c r="D59" i="9"/>
  <c r="E59" i="9"/>
  <c r="F59" i="9"/>
  <c r="G59" i="9"/>
  <c r="H59" i="9"/>
  <c r="A86" i="9"/>
  <c r="B86" i="9"/>
  <c r="D86" i="9"/>
  <c r="E86" i="9"/>
  <c r="F86" i="9"/>
  <c r="G86" i="9"/>
  <c r="H86" i="9"/>
  <c r="A30" i="9"/>
  <c r="B30" i="9"/>
  <c r="D30" i="9"/>
  <c r="E30" i="9"/>
  <c r="F30" i="9"/>
  <c r="G30" i="9"/>
  <c r="H30" i="9"/>
  <c r="A82" i="9"/>
  <c r="B82" i="9"/>
  <c r="D82" i="9"/>
  <c r="E82" i="9"/>
  <c r="F82" i="9"/>
  <c r="G82" i="9"/>
  <c r="H82" i="9"/>
  <c r="A31" i="8"/>
  <c r="B31" i="8"/>
  <c r="C31" i="8"/>
  <c r="J31" i="8"/>
  <c r="D31" i="8"/>
  <c r="E31" i="8"/>
  <c r="F31" i="8"/>
  <c r="G31" i="8"/>
  <c r="H31" i="8"/>
  <c r="I31" i="8"/>
  <c r="A48" i="8"/>
  <c r="B48" i="8"/>
  <c r="C48" i="8"/>
  <c r="D48" i="8"/>
  <c r="K48" i="8"/>
  <c r="E48" i="8"/>
  <c r="F48" i="8"/>
  <c r="G48" i="8"/>
  <c r="H48" i="8"/>
  <c r="I48" i="8"/>
  <c r="A33" i="8"/>
  <c r="B33" i="8"/>
  <c r="C33" i="8"/>
  <c r="D33" i="8"/>
  <c r="E33" i="8"/>
  <c r="F33" i="8"/>
  <c r="G33" i="8"/>
  <c r="H33" i="8"/>
  <c r="I33" i="8"/>
  <c r="A53" i="8"/>
  <c r="B53" i="8"/>
  <c r="C53" i="8"/>
  <c r="J53" i="8"/>
  <c r="D53" i="8"/>
  <c r="E53" i="8"/>
  <c r="F53" i="8"/>
  <c r="G53" i="8"/>
  <c r="H53" i="8"/>
  <c r="I53" i="8"/>
  <c r="A30" i="7"/>
  <c r="B30" i="7"/>
  <c r="C30" i="7"/>
  <c r="I30" i="7"/>
  <c r="D30" i="7"/>
  <c r="E30" i="7"/>
  <c r="F30" i="7"/>
  <c r="G30" i="7"/>
  <c r="H30" i="7"/>
  <c r="A23" i="7"/>
  <c r="B23" i="7"/>
  <c r="C23" i="7"/>
  <c r="D23" i="7"/>
  <c r="E23" i="7"/>
  <c r="F23" i="7"/>
  <c r="G23" i="7"/>
  <c r="H23" i="7"/>
  <c r="A28" i="7"/>
  <c r="B28" i="7"/>
  <c r="C28" i="7"/>
  <c r="D28" i="7"/>
  <c r="E28" i="7"/>
  <c r="F28" i="7"/>
  <c r="G28" i="7"/>
  <c r="H28" i="7"/>
  <c r="U10" i="6"/>
  <c r="W10" i="6"/>
  <c r="Y10" i="6"/>
  <c r="AC10" i="6"/>
  <c r="U34" i="6"/>
  <c r="W34" i="6"/>
  <c r="Y34" i="6"/>
  <c r="AC34" i="6"/>
  <c r="U41" i="6"/>
  <c r="W41" i="6"/>
  <c r="Y41" i="6"/>
  <c r="AC41" i="6"/>
  <c r="L10" i="6"/>
  <c r="M10" i="6"/>
  <c r="N10" i="6"/>
  <c r="O10" i="6"/>
  <c r="P10" i="6"/>
  <c r="Q10" i="6"/>
  <c r="L34" i="6"/>
  <c r="M34" i="6"/>
  <c r="N34" i="6"/>
  <c r="O34" i="6"/>
  <c r="P34" i="6"/>
  <c r="Q34" i="6"/>
  <c r="L41" i="6"/>
  <c r="M41" i="6"/>
  <c r="N41" i="6"/>
  <c r="O41" i="6"/>
  <c r="P41" i="6"/>
  <c r="Q41" i="6"/>
  <c r="A10" i="6"/>
  <c r="B10" i="6"/>
  <c r="D10" i="6"/>
  <c r="G10" i="6"/>
  <c r="E10" i="6"/>
  <c r="F10" i="6"/>
  <c r="A34" i="6"/>
  <c r="B34" i="6"/>
  <c r="D34" i="6"/>
  <c r="G34" i="6"/>
  <c r="E34" i="6"/>
  <c r="F34" i="6"/>
  <c r="A41" i="6"/>
  <c r="B41" i="6"/>
  <c r="D41" i="6"/>
  <c r="E41" i="6"/>
  <c r="K54" i="5"/>
  <c r="L54" i="5"/>
  <c r="M54" i="5"/>
  <c r="N54" i="5"/>
  <c r="O54" i="5"/>
  <c r="P54" i="5"/>
  <c r="K187" i="5"/>
  <c r="L187" i="5"/>
  <c r="M187" i="5"/>
  <c r="N187" i="5"/>
  <c r="O187" i="5"/>
  <c r="P187" i="5"/>
  <c r="K34" i="5"/>
  <c r="L34" i="5"/>
  <c r="M34" i="5"/>
  <c r="N34" i="5"/>
  <c r="O34" i="5"/>
  <c r="P34" i="5"/>
  <c r="K30" i="5"/>
  <c r="L30" i="5"/>
  <c r="M30" i="5"/>
  <c r="N30" i="5"/>
  <c r="O30" i="5"/>
  <c r="P30" i="5"/>
  <c r="K215" i="5"/>
  <c r="L215" i="5"/>
  <c r="M215" i="5"/>
  <c r="N215" i="5"/>
  <c r="O215" i="5"/>
  <c r="P215" i="5"/>
  <c r="K26" i="5"/>
  <c r="L26" i="5"/>
  <c r="M26" i="5"/>
  <c r="N26" i="5"/>
  <c r="O26" i="5"/>
  <c r="P26" i="5"/>
  <c r="K128" i="5"/>
  <c r="L128" i="5"/>
  <c r="M128" i="5"/>
  <c r="N128" i="5"/>
  <c r="O128" i="5"/>
  <c r="P128" i="5"/>
  <c r="K196" i="5"/>
  <c r="L196" i="5"/>
  <c r="M196" i="5"/>
  <c r="N196" i="5"/>
  <c r="O196" i="5"/>
  <c r="P196" i="5"/>
  <c r="K226" i="5"/>
  <c r="L226" i="5"/>
  <c r="M226" i="5"/>
  <c r="N226" i="5"/>
  <c r="O226" i="5"/>
  <c r="P226" i="5"/>
  <c r="K230" i="5"/>
  <c r="L230" i="5"/>
  <c r="M230" i="5"/>
  <c r="N230" i="5"/>
  <c r="O230" i="5"/>
  <c r="P230" i="5"/>
  <c r="K183" i="5"/>
  <c r="L183" i="5"/>
  <c r="M183" i="5"/>
  <c r="N183" i="5"/>
  <c r="O183" i="5"/>
  <c r="P183" i="5"/>
  <c r="K148" i="5"/>
  <c r="L148" i="5"/>
  <c r="M148" i="5"/>
  <c r="N148" i="5"/>
  <c r="O148" i="5"/>
  <c r="P148" i="5"/>
  <c r="A78" i="5"/>
  <c r="B78" i="5"/>
  <c r="C78" i="5"/>
  <c r="D78" i="5"/>
  <c r="E78" i="5"/>
  <c r="F78" i="5"/>
  <c r="G78" i="5"/>
  <c r="H78" i="5"/>
  <c r="A135" i="5"/>
  <c r="B135" i="5"/>
  <c r="C135" i="5"/>
  <c r="D135" i="5"/>
  <c r="E135" i="5"/>
  <c r="F135" i="5"/>
  <c r="G135" i="5"/>
  <c r="H135" i="5"/>
  <c r="A102" i="5"/>
  <c r="B102" i="5"/>
  <c r="C102" i="5"/>
  <c r="D102" i="5"/>
  <c r="E102" i="5"/>
  <c r="F102" i="5"/>
  <c r="G102" i="5"/>
  <c r="H102" i="5"/>
  <c r="A12" i="5"/>
  <c r="B12" i="5"/>
  <c r="C12" i="5"/>
  <c r="D12" i="5"/>
  <c r="E12" i="5"/>
  <c r="F12" i="5"/>
  <c r="G12" i="5"/>
  <c r="H12" i="5"/>
  <c r="A63" i="5"/>
  <c r="B63" i="5"/>
  <c r="C63" i="5"/>
  <c r="D63" i="5"/>
  <c r="E63" i="5"/>
  <c r="F63" i="5"/>
  <c r="G63" i="5"/>
  <c r="H63" i="5"/>
  <c r="A34" i="5"/>
  <c r="B34" i="5"/>
  <c r="C34" i="5"/>
  <c r="D34" i="5"/>
  <c r="E34" i="5"/>
  <c r="F34" i="5"/>
  <c r="G34" i="5"/>
  <c r="H34" i="5"/>
  <c r="A75" i="5"/>
  <c r="B75" i="5"/>
  <c r="C75" i="5"/>
  <c r="D75" i="5"/>
  <c r="E75" i="5"/>
  <c r="F75" i="5"/>
  <c r="G75" i="5"/>
  <c r="H75" i="5"/>
  <c r="L215" i="3"/>
  <c r="M215" i="3"/>
  <c r="N215" i="3"/>
  <c r="N171" i="3"/>
  <c r="U150" i="3"/>
  <c r="O215" i="3"/>
  <c r="P215" i="3"/>
  <c r="Q215" i="3"/>
  <c r="R215" i="3"/>
  <c r="S215" i="3"/>
  <c r="L66" i="3"/>
  <c r="M66" i="3"/>
  <c r="N66" i="3"/>
  <c r="O66" i="3"/>
  <c r="P66" i="3"/>
  <c r="Q66" i="3"/>
  <c r="R66" i="3"/>
  <c r="S66" i="3"/>
  <c r="L73" i="3"/>
  <c r="M73" i="3"/>
  <c r="N54" i="3"/>
  <c r="T85" i="3"/>
  <c r="O73" i="3"/>
  <c r="P73" i="3"/>
  <c r="Q73" i="3"/>
  <c r="R73" i="3"/>
  <c r="S73" i="3"/>
  <c r="L17" i="3"/>
  <c r="M17" i="3"/>
  <c r="N17" i="3"/>
  <c r="N56" i="3"/>
  <c r="N99" i="3"/>
  <c r="U99" i="3"/>
  <c r="O17" i="3"/>
  <c r="P17" i="3"/>
  <c r="Q17" i="3"/>
  <c r="R17" i="3"/>
  <c r="S17" i="3"/>
  <c r="L175" i="3"/>
  <c r="M175" i="3"/>
  <c r="N175" i="3"/>
  <c r="O175" i="3"/>
  <c r="P175" i="3"/>
  <c r="Q175" i="3"/>
  <c r="R175" i="3"/>
  <c r="S175" i="3"/>
  <c r="L10" i="3"/>
  <c r="M10" i="3"/>
  <c r="O10" i="3"/>
  <c r="P10" i="3"/>
  <c r="Q10" i="3"/>
  <c r="R10" i="3"/>
  <c r="S10" i="3"/>
  <c r="L49" i="3"/>
  <c r="M49" i="3"/>
  <c r="O49" i="3"/>
  <c r="P49" i="3"/>
  <c r="Q49" i="3"/>
  <c r="R49" i="3"/>
  <c r="S49" i="3"/>
  <c r="L132" i="3"/>
  <c r="M132" i="3"/>
  <c r="O132" i="3"/>
  <c r="P132" i="3"/>
  <c r="Q132" i="3"/>
  <c r="R132" i="3"/>
  <c r="S132" i="3"/>
  <c r="L155" i="3"/>
  <c r="M155" i="3"/>
  <c r="N155" i="3"/>
  <c r="N112" i="3"/>
  <c r="N119" i="3"/>
  <c r="U119" i="3"/>
  <c r="O155" i="3"/>
  <c r="P155" i="3"/>
  <c r="Q155" i="3"/>
  <c r="R155" i="3"/>
  <c r="S155" i="3"/>
  <c r="L223" i="3"/>
  <c r="M223" i="3"/>
  <c r="O223" i="3"/>
  <c r="P223" i="3"/>
  <c r="Q223" i="3"/>
  <c r="R223" i="3"/>
  <c r="S223" i="3"/>
  <c r="L101" i="3"/>
  <c r="M101" i="3"/>
  <c r="O101" i="3"/>
  <c r="P101" i="3"/>
  <c r="Q101" i="3"/>
  <c r="R101" i="3"/>
  <c r="S101" i="3"/>
  <c r="L84" i="3"/>
  <c r="M84" i="3"/>
  <c r="N46" i="3"/>
  <c r="U89" i="3"/>
  <c r="O84" i="3"/>
  <c r="P84" i="3"/>
  <c r="Q84" i="3"/>
  <c r="R84" i="3"/>
  <c r="S84" i="3"/>
  <c r="L225" i="3"/>
  <c r="M225" i="3"/>
  <c r="O225" i="3"/>
  <c r="P225" i="3"/>
  <c r="Q225" i="3"/>
  <c r="R225" i="3"/>
  <c r="S225" i="3"/>
  <c r="A92" i="3"/>
  <c r="B92" i="3"/>
  <c r="C92" i="3"/>
  <c r="D92" i="3"/>
  <c r="E92" i="3"/>
  <c r="F92" i="3"/>
  <c r="G92" i="3"/>
  <c r="H92" i="3"/>
  <c r="A206" i="3"/>
  <c r="B206" i="3"/>
  <c r="C206" i="3"/>
  <c r="I206" i="3"/>
  <c r="D206" i="3"/>
  <c r="E206" i="3"/>
  <c r="F206" i="3"/>
  <c r="G206" i="3"/>
  <c r="H206" i="3"/>
  <c r="A195" i="3"/>
  <c r="B195" i="3"/>
  <c r="C195" i="3"/>
  <c r="D195" i="3"/>
  <c r="E195" i="3"/>
  <c r="F195" i="3"/>
  <c r="G195" i="3"/>
  <c r="H195" i="3"/>
  <c r="A194" i="3"/>
  <c r="B194" i="3"/>
  <c r="C194" i="3"/>
  <c r="D194" i="3"/>
  <c r="E194" i="3"/>
  <c r="F194" i="3"/>
  <c r="G194" i="3"/>
  <c r="H194" i="3"/>
  <c r="A130" i="3"/>
  <c r="B130" i="3"/>
  <c r="C130" i="3"/>
  <c r="I130" i="3"/>
  <c r="D130" i="3"/>
  <c r="E130" i="3"/>
  <c r="F130" i="3"/>
  <c r="G130" i="3"/>
  <c r="H130" i="3"/>
  <c r="A197" i="3"/>
  <c r="B197" i="3"/>
  <c r="C197" i="3"/>
  <c r="J197" i="3"/>
  <c r="D197" i="3"/>
  <c r="E197" i="3"/>
  <c r="F197" i="3"/>
  <c r="G197" i="3"/>
  <c r="H197" i="3"/>
  <c r="A32" i="3"/>
  <c r="B32" i="3"/>
  <c r="C32" i="3"/>
  <c r="D32" i="3"/>
  <c r="E32" i="3"/>
  <c r="F32" i="3"/>
  <c r="G32" i="3"/>
  <c r="H32" i="3"/>
  <c r="A63" i="3"/>
  <c r="B63" i="3"/>
  <c r="C63" i="3"/>
  <c r="I63" i="3"/>
  <c r="D63" i="3"/>
  <c r="E63" i="3"/>
  <c r="F63" i="3"/>
  <c r="G63" i="3"/>
  <c r="H63" i="3"/>
  <c r="A66" i="3"/>
  <c r="B66" i="3"/>
  <c r="C66" i="3"/>
  <c r="D66" i="3"/>
  <c r="E66" i="3"/>
  <c r="F66" i="3"/>
  <c r="G66" i="3"/>
  <c r="H66" i="3"/>
  <c r="A56" i="3"/>
  <c r="B56" i="3"/>
  <c r="C56" i="3"/>
  <c r="D56" i="3"/>
  <c r="E56" i="3"/>
  <c r="F56" i="3"/>
  <c r="G56" i="3"/>
  <c r="H56" i="3"/>
  <c r="B165" i="3"/>
  <c r="C165" i="3"/>
  <c r="I165" i="3"/>
  <c r="D165" i="3"/>
  <c r="E165" i="3"/>
  <c r="F165" i="3"/>
  <c r="G165" i="3"/>
  <c r="H165" i="3"/>
  <c r="A9" i="3"/>
  <c r="B9" i="3"/>
  <c r="C9" i="3"/>
  <c r="I9" i="3"/>
  <c r="D9" i="3"/>
  <c r="E9" i="3"/>
  <c r="F9" i="3"/>
  <c r="G9" i="3"/>
  <c r="H9" i="3"/>
  <c r="A105" i="9"/>
  <c r="B105" i="9"/>
  <c r="D105" i="9"/>
  <c r="E105" i="9"/>
  <c r="F105" i="9"/>
  <c r="G105" i="9"/>
  <c r="H105" i="9"/>
  <c r="A2" i="9"/>
  <c r="B2" i="9"/>
  <c r="C2" i="9"/>
  <c r="D2" i="9"/>
  <c r="E2" i="9"/>
  <c r="F2" i="9"/>
  <c r="G2" i="9"/>
  <c r="H2" i="9"/>
  <c r="A137" i="9"/>
  <c r="B137" i="9"/>
  <c r="D137" i="9"/>
  <c r="E137" i="9"/>
  <c r="F137" i="9"/>
  <c r="G137" i="9"/>
  <c r="H137" i="9"/>
  <c r="A93" i="9"/>
  <c r="B93" i="9"/>
  <c r="D93" i="9"/>
  <c r="E93" i="9"/>
  <c r="F93" i="9"/>
  <c r="G93" i="9"/>
  <c r="H93" i="9"/>
  <c r="A120" i="9"/>
  <c r="B120" i="9"/>
  <c r="D120" i="9"/>
  <c r="E120" i="9"/>
  <c r="F120" i="9"/>
  <c r="G120" i="9"/>
  <c r="H120" i="9"/>
  <c r="A156" i="9"/>
  <c r="B156" i="9"/>
  <c r="D156" i="9"/>
  <c r="E156" i="9"/>
  <c r="F156" i="9"/>
  <c r="G156" i="9"/>
  <c r="H156" i="9"/>
  <c r="A79" i="9"/>
  <c r="B79" i="9"/>
  <c r="D79" i="9"/>
  <c r="E79" i="9"/>
  <c r="F79" i="9"/>
  <c r="G79" i="9"/>
  <c r="H79" i="9"/>
  <c r="A77" i="9"/>
  <c r="B77" i="9"/>
  <c r="D77" i="9"/>
  <c r="E77" i="9"/>
  <c r="F77" i="9"/>
  <c r="G77" i="9"/>
  <c r="H77" i="9"/>
  <c r="A160" i="9"/>
  <c r="B160" i="9"/>
  <c r="D160" i="9"/>
  <c r="E160" i="9"/>
  <c r="F160" i="9"/>
  <c r="G160" i="9"/>
  <c r="H160" i="9"/>
  <c r="A74" i="9"/>
  <c r="B74" i="9"/>
  <c r="D74" i="9"/>
  <c r="E74" i="9"/>
  <c r="F74" i="9"/>
  <c r="G74" i="9"/>
  <c r="H74" i="9"/>
  <c r="A60" i="8"/>
  <c r="B60" i="8"/>
  <c r="C60" i="8"/>
  <c r="D60" i="8"/>
  <c r="K60" i="8"/>
  <c r="E60" i="8"/>
  <c r="F60" i="8"/>
  <c r="G60" i="8"/>
  <c r="H60" i="8"/>
  <c r="I60" i="8"/>
  <c r="A15" i="8"/>
  <c r="B15" i="8"/>
  <c r="C15" i="8"/>
  <c r="D15" i="8"/>
  <c r="E15" i="8"/>
  <c r="F15" i="8"/>
  <c r="G15" i="8"/>
  <c r="H15" i="8"/>
  <c r="I15" i="8"/>
  <c r="A34" i="8"/>
  <c r="B34" i="8"/>
  <c r="C34" i="8"/>
  <c r="D34" i="8"/>
  <c r="E34" i="8"/>
  <c r="F34" i="8"/>
  <c r="G34" i="8"/>
  <c r="H34" i="8"/>
  <c r="I34" i="8"/>
  <c r="A4" i="7"/>
  <c r="B4" i="7"/>
  <c r="C4" i="7"/>
  <c r="D4" i="7"/>
  <c r="E4" i="7"/>
  <c r="F4" i="7"/>
  <c r="G4" i="7"/>
  <c r="H4" i="7"/>
  <c r="U17" i="6"/>
  <c r="W17" i="6"/>
  <c r="Y17" i="6"/>
  <c r="AC17" i="6"/>
  <c r="U47" i="6"/>
  <c r="W47" i="6"/>
  <c r="Y47" i="6"/>
  <c r="AC47" i="6"/>
  <c r="L17" i="6"/>
  <c r="M17" i="6"/>
  <c r="N17" i="6"/>
  <c r="O17" i="6"/>
  <c r="P17" i="6"/>
  <c r="Q17" i="6"/>
  <c r="L47" i="6"/>
  <c r="M47" i="6"/>
  <c r="N47" i="6"/>
  <c r="AD47" i="6"/>
  <c r="O47" i="6"/>
  <c r="P47" i="6"/>
  <c r="Q47" i="6"/>
  <c r="A17" i="6"/>
  <c r="B17" i="6"/>
  <c r="D17" i="6"/>
  <c r="E17" i="6"/>
  <c r="F17" i="6"/>
  <c r="A47" i="6"/>
  <c r="B47" i="6"/>
  <c r="D47" i="6"/>
  <c r="E47" i="6"/>
  <c r="L39" i="5"/>
  <c r="M39" i="5"/>
  <c r="N39" i="5"/>
  <c r="O39" i="5"/>
  <c r="P39" i="5"/>
  <c r="K156" i="5"/>
  <c r="L156" i="5"/>
  <c r="M156" i="5"/>
  <c r="N156" i="5"/>
  <c r="O156" i="5"/>
  <c r="P156" i="5"/>
  <c r="K112" i="5"/>
  <c r="L112" i="5"/>
  <c r="M112" i="5"/>
  <c r="N112" i="5"/>
  <c r="O112" i="5"/>
  <c r="P112" i="5"/>
  <c r="L171" i="5"/>
  <c r="M171" i="5"/>
  <c r="N171" i="5"/>
  <c r="O171" i="5"/>
  <c r="P171" i="5"/>
  <c r="K193" i="5"/>
  <c r="L193" i="5"/>
  <c r="M193" i="5"/>
  <c r="N193" i="5"/>
  <c r="O193" i="5"/>
  <c r="P193" i="5"/>
  <c r="K207" i="5"/>
  <c r="L207" i="5"/>
  <c r="M207" i="5"/>
  <c r="N207" i="5"/>
  <c r="O207" i="5"/>
  <c r="P207" i="5"/>
  <c r="K173" i="5"/>
  <c r="L173" i="5"/>
  <c r="M173" i="5"/>
  <c r="N173" i="5"/>
  <c r="O173" i="5"/>
  <c r="P173" i="5"/>
  <c r="K228" i="5"/>
  <c r="L228" i="5"/>
  <c r="M228" i="5"/>
  <c r="N228" i="5"/>
  <c r="O228" i="5"/>
  <c r="P228" i="5"/>
  <c r="K142" i="5"/>
  <c r="L142" i="5"/>
  <c r="M142" i="5"/>
  <c r="N142" i="5"/>
  <c r="O142" i="5"/>
  <c r="P142" i="5"/>
  <c r="K239" i="5"/>
  <c r="L239" i="5"/>
  <c r="M239" i="5"/>
  <c r="N239" i="5"/>
  <c r="O239" i="5"/>
  <c r="P239" i="5"/>
  <c r="N11" i="5"/>
  <c r="O11" i="5"/>
  <c r="P11" i="5"/>
  <c r="K113" i="5"/>
  <c r="L113" i="5"/>
  <c r="M113" i="5"/>
  <c r="N113" i="5"/>
  <c r="O113" i="5"/>
  <c r="P113" i="5"/>
  <c r="A139" i="5"/>
  <c r="B139" i="5"/>
  <c r="C139" i="5"/>
  <c r="D139" i="5"/>
  <c r="E139" i="5"/>
  <c r="F139" i="5"/>
  <c r="G139" i="5"/>
  <c r="H139" i="5"/>
  <c r="A119" i="5"/>
  <c r="B119" i="5"/>
  <c r="C119" i="5"/>
  <c r="D119" i="5"/>
  <c r="E119" i="5"/>
  <c r="F119" i="5"/>
  <c r="G119" i="5"/>
  <c r="H119" i="5"/>
  <c r="B69" i="5"/>
  <c r="C69" i="5"/>
  <c r="D69" i="5"/>
  <c r="E69" i="5"/>
  <c r="F69" i="5"/>
  <c r="G69" i="5"/>
  <c r="H69" i="5"/>
  <c r="A38" i="5"/>
  <c r="B38" i="5"/>
  <c r="C38" i="5"/>
  <c r="D38" i="5"/>
  <c r="E38" i="5"/>
  <c r="F38" i="5"/>
  <c r="G38" i="5"/>
  <c r="H38" i="5"/>
  <c r="A156" i="5"/>
  <c r="B156" i="5"/>
  <c r="C156" i="5"/>
  <c r="D156" i="5"/>
  <c r="E156" i="5"/>
  <c r="F156" i="5"/>
  <c r="G156" i="5"/>
  <c r="H156" i="5"/>
  <c r="A126" i="5"/>
  <c r="B126" i="5"/>
  <c r="C126" i="5"/>
  <c r="D126" i="5"/>
  <c r="E126" i="5"/>
  <c r="F126" i="5"/>
  <c r="G126" i="5"/>
  <c r="H126" i="5"/>
  <c r="A51" i="5"/>
  <c r="B51" i="5"/>
  <c r="C51" i="5"/>
  <c r="D51" i="5"/>
  <c r="E51" i="5"/>
  <c r="F51" i="5"/>
  <c r="G51" i="5"/>
  <c r="H51" i="5"/>
  <c r="A72" i="5"/>
  <c r="B72" i="5"/>
  <c r="C72" i="5"/>
  <c r="D72" i="5"/>
  <c r="E72" i="5"/>
  <c r="F72" i="5"/>
  <c r="G72" i="5"/>
  <c r="H72" i="5"/>
  <c r="L47" i="3"/>
  <c r="M47" i="3"/>
  <c r="O47" i="3"/>
  <c r="P47" i="3"/>
  <c r="Q47" i="3"/>
  <c r="R47" i="3"/>
  <c r="S47" i="3"/>
  <c r="L12" i="3"/>
  <c r="M12" i="3"/>
  <c r="U112" i="3"/>
  <c r="O12" i="3"/>
  <c r="P12" i="3"/>
  <c r="Q12" i="3"/>
  <c r="R12" i="3"/>
  <c r="S12" i="3"/>
  <c r="L165" i="3"/>
  <c r="M165" i="3"/>
  <c r="O165" i="3"/>
  <c r="P165" i="3"/>
  <c r="Q165" i="3"/>
  <c r="R165" i="3"/>
  <c r="S165" i="3"/>
  <c r="L150" i="3"/>
  <c r="M150" i="3"/>
  <c r="O150" i="3"/>
  <c r="P150" i="3"/>
  <c r="Q150" i="3"/>
  <c r="R150" i="3"/>
  <c r="S150" i="3"/>
  <c r="L149" i="3"/>
  <c r="M149" i="3"/>
  <c r="N149" i="3"/>
  <c r="T197" i="3"/>
  <c r="O149" i="3"/>
  <c r="P149" i="3"/>
  <c r="Q149" i="3"/>
  <c r="R149" i="3"/>
  <c r="S149" i="3"/>
  <c r="M192" i="3"/>
  <c r="U66" i="3"/>
  <c r="O192" i="3"/>
  <c r="P192" i="3"/>
  <c r="Q192" i="3"/>
  <c r="R192" i="3"/>
  <c r="S192" i="3"/>
  <c r="L202" i="3"/>
  <c r="M202" i="3"/>
  <c r="O202" i="3"/>
  <c r="P202" i="3"/>
  <c r="Q202" i="3"/>
  <c r="R202" i="3"/>
  <c r="S202" i="3"/>
  <c r="L230" i="3"/>
  <c r="M230" i="3"/>
  <c r="N230" i="3"/>
  <c r="T218" i="3"/>
  <c r="O230" i="3"/>
  <c r="P230" i="3"/>
  <c r="Q230" i="3"/>
  <c r="R230" i="3"/>
  <c r="S230" i="3"/>
  <c r="L97" i="3"/>
  <c r="M97" i="3"/>
  <c r="N77" i="3"/>
  <c r="N35" i="3"/>
  <c r="N91" i="3"/>
  <c r="N115" i="3"/>
  <c r="T104" i="3"/>
  <c r="O97" i="3"/>
  <c r="P97" i="3"/>
  <c r="Q97" i="3"/>
  <c r="R97" i="3"/>
  <c r="S97" i="3"/>
  <c r="L35" i="3"/>
  <c r="M35" i="3"/>
  <c r="O35" i="3"/>
  <c r="P35" i="3"/>
  <c r="Q35" i="3"/>
  <c r="R35" i="3"/>
  <c r="S35" i="3"/>
  <c r="L168" i="3"/>
  <c r="M168" i="3"/>
  <c r="O168" i="3"/>
  <c r="P168" i="3"/>
  <c r="Q168" i="3"/>
  <c r="R168" i="3"/>
  <c r="S168" i="3"/>
  <c r="L18" i="3"/>
  <c r="M18" i="3"/>
  <c r="N18" i="3"/>
  <c r="U6" i="3"/>
  <c r="O18" i="3"/>
  <c r="P18" i="3"/>
  <c r="Q18" i="3"/>
  <c r="R18" i="3"/>
  <c r="S18" i="3"/>
  <c r="L229" i="3"/>
  <c r="M229" i="3"/>
  <c r="O229" i="3"/>
  <c r="P229" i="3"/>
  <c r="Q229" i="3"/>
  <c r="R229" i="3"/>
  <c r="S229" i="3"/>
  <c r="L194" i="3"/>
  <c r="M194" i="3"/>
  <c r="U199" i="3"/>
  <c r="O194" i="3"/>
  <c r="P194" i="3"/>
  <c r="Q194" i="3"/>
  <c r="R194" i="3"/>
  <c r="S194" i="3"/>
  <c r="A151" i="3"/>
  <c r="B151" i="3"/>
  <c r="C151" i="3"/>
  <c r="D151" i="3"/>
  <c r="E151" i="3"/>
  <c r="F151" i="3"/>
  <c r="G151" i="3"/>
  <c r="H151" i="3"/>
  <c r="A199" i="3"/>
  <c r="B199" i="3"/>
  <c r="C199" i="3"/>
  <c r="D199" i="3"/>
  <c r="E199" i="3"/>
  <c r="F199" i="3"/>
  <c r="G199" i="3"/>
  <c r="H199" i="3"/>
  <c r="A123" i="3"/>
  <c r="B123" i="3"/>
  <c r="C123" i="3"/>
  <c r="I123" i="3"/>
  <c r="D123" i="3"/>
  <c r="E123" i="3"/>
  <c r="F123" i="3"/>
  <c r="G123" i="3"/>
  <c r="H123" i="3"/>
  <c r="B109" i="3"/>
  <c r="C109" i="3"/>
  <c r="D109" i="3"/>
  <c r="E109" i="3"/>
  <c r="F109" i="3"/>
  <c r="G109" i="3"/>
  <c r="H109" i="3"/>
  <c r="A82" i="3"/>
  <c r="B82" i="3"/>
  <c r="C82" i="3"/>
  <c r="D82" i="3"/>
  <c r="E82" i="3"/>
  <c r="F82" i="3"/>
  <c r="G82" i="3"/>
  <c r="H82" i="3"/>
  <c r="B29" i="3"/>
  <c r="C29" i="3"/>
  <c r="I29" i="3"/>
  <c r="D29" i="3"/>
  <c r="E29" i="3"/>
  <c r="F29" i="3"/>
  <c r="G29" i="3"/>
  <c r="H29" i="3"/>
  <c r="A95" i="3"/>
  <c r="B95" i="3"/>
  <c r="C95" i="3"/>
  <c r="I95" i="3"/>
  <c r="D95" i="3"/>
  <c r="E95" i="3"/>
  <c r="F95" i="3"/>
  <c r="G95" i="3"/>
  <c r="H95" i="3"/>
  <c r="A174" i="3"/>
  <c r="B174" i="3"/>
  <c r="C174" i="3"/>
  <c r="D174" i="3"/>
  <c r="E174" i="3"/>
  <c r="F174" i="3"/>
  <c r="G174" i="3"/>
  <c r="H174" i="3"/>
  <c r="A39" i="3"/>
  <c r="B39" i="3"/>
  <c r="C39" i="3"/>
  <c r="I39" i="3"/>
  <c r="D39" i="3"/>
  <c r="E39" i="3"/>
  <c r="F39" i="3"/>
  <c r="G39" i="3"/>
  <c r="H39" i="3"/>
  <c r="A22" i="3"/>
  <c r="B22" i="3"/>
  <c r="C22" i="3"/>
  <c r="D22" i="3"/>
  <c r="E22" i="3"/>
  <c r="F22" i="3"/>
  <c r="G22" i="3"/>
  <c r="H22" i="3"/>
  <c r="A136" i="3"/>
  <c r="B136" i="3"/>
  <c r="C136" i="3"/>
  <c r="D136" i="3"/>
  <c r="E136" i="3"/>
  <c r="F136" i="3"/>
  <c r="G136" i="3"/>
  <c r="H136" i="3"/>
  <c r="A131" i="3"/>
  <c r="B131" i="3"/>
  <c r="C131" i="3"/>
  <c r="J131" i="3"/>
  <c r="D131" i="3"/>
  <c r="E131" i="3"/>
  <c r="F131" i="3"/>
  <c r="G131" i="3"/>
  <c r="H131" i="3"/>
  <c r="D51" i="9"/>
  <c r="E51" i="9"/>
  <c r="F51" i="9"/>
  <c r="G51" i="9"/>
  <c r="H51" i="9"/>
  <c r="A6" i="9"/>
  <c r="B6" i="9"/>
  <c r="C6" i="9"/>
  <c r="D6" i="9"/>
  <c r="E6" i="9"/>
  <c r="F6" i="9"/>
  <c r="G6" i="9"/>
  <c r="H6" i="9"/>
  <c r="A114" i="9"/>
  <c r="B114" i="9"/>
  <c r="D114" i="9"/>
  <c r="E114" i="9"/>
  <c r="F114" i="9"/>
  <c r="G114" i="9"/>
  <c r="H114" i="9"/>
  <c r="B81" i="9"/>
  <c r="D81" i="9"/>
  <c r="E81" i="9"/>
  <c r="F81" i="9"/>
  <c r="G81" i="9"/>
  <c r="H81" i="9"/>
  <c r="A27" i="9"/>
  <c r="B27" i="9"/>
  <c r="D27" i="9"/>
  <c r="E27" i="9"/>
  <c r="F27" i="9"/>
  <c r="G27" i="9"/>
  <c r="H27" i="9"/>
  <c r="B148" i="9"/>
  <c r="D148" i="9"/>
  <c r="E148" i="9"/>
  <c r="F148" i="9"/>
  <c r="G148" i="9"/>
  <c r="H148" i="9"/>
  <c r="A83" i="9"/>
  <c r="B83" i="9"/>
  <c r="D83" i="9"/>
  <c r="E83" i="9"/>
  <c r="F83" i="9"/>
  <c r="G83" i="9"/>
  <c r="H83" i="9"/>
  <c r="A126" i="9"/>
  <c r="B126" i="9"/>
  <c r="D126" i="9"/>
  <c r="E126" i="9"/>
  <c r="F126" i="9"/>
  <c r="G126" i="9"/>
  <c r="H126" i="9"/>
  <c r="A125" i="9"/>
  <c r="B125" i="9"/>
  <c r="D125" i="9"/>
  <c r="E125" i="9"/>
  <c r="F125" i="9"/>
  <c r="G125" i="9"/>
  <c r="H125" i="9"/>
  <c r="A12" i="8"/>
  <c r="B12" i="8"/>
  <c r="C12" i="8"/>
  <c r="D12" i="8"/>
  <c r="E12" i="8"/>
  <c r="F12" i="8"/>
  <c r="G12" i="8"/>
  <c r="H12" i="8"/>
  <c r="I12" i="8"/>
  <c r="A38" i="8"/>
  <c r="B38" i="8"/>
  <c r="C38" i="8"/>
  <c r="D38" i="8"/>
  <c r="K38" i="8"/>
  <c r="E38" i="8"/>
  <c r="F38" i="8"/>
  <c r="G38" i="8"/>
  <c r="H38" i="8"/>
  <c r="I38" i="8"/>
  <c r="A58" i="8"/>
  <c r="B58" i="8"/>
  <c r="C58" i="8"/>
  <c r="D58" i="8"/>
  <c r="E58" i="8"/>
  <c r="F58" i="8"/>
  <c r="G58" i="8"/>
  <c r="H58" i="8"/>
  <c r="I58" i="8"/>
  <c r="A11" i="7"/>
  <c r="B11" i="7"/>
  <c r="C11" i="7"/>
  <c r="D11" i="7"/>
  <c r="E11" i="7"/>
  <c r="F11" i="7"/>
  <c r="G11" i="7"/>
  <c r="H11" i="7"/>
  <c r="U12" i="6"/>
  <c r="W12" i="6"/>
  <c r="Y12" i="6"/>
  <c r="AC12" i="6"/>
  <c r="U46" i="6"/>
  <c r="W46" i="6"/>
  <c r="Y46" i="6"/>
  <c r="AC46" i="6"/>
  <c r="L12" i="6"/>
  <c r="M12" i="6"/>
  <c r="N12" i="6"/>
  <c r="O12" i="6"/>
  <c r="O5" i="6"/>
  <c r="O7" i="6"/>
  <c r="O15" i="6"/>
  <c r="O18" i="6"/>
  <c r="O20" i="6"/>
  <c r="O22" i="6"/>
  <c r="O32" i="6"/>
  <c r="O33" i="6"/>
  <c r="O37" i="6"/>
  <c r="O38" i="6"/>
  <c r="O39" i="6"/>
  <c r="O42" i="6"/>
  <c r="O44" i="6"/>
  <c r="O45" i="6"/>
  <c r="O46" i="6"/>
  <c r="O48" i="6"/>
  <c r="O53" i="6"/>
  <c r="O90" i="6"/>
  <c r="P12" i="6"/>
  <c r="Q12" i="6"/>
  <c r="L46" i="6"/>
  <c r="M46" i="6"/>
  <c r="N46" i="6"/>
  <c r="P46" i="6"/>
  <c r="Q46" i="6"/>
  <c r="A12" i="6"/>
  <c r="B12" i="6"/>
  <c r="D12" i="6"/>
  <c r="G12" i="6"/>
  <c r="E12" i="6"/>
  <c r="A46" i="6"/>
  <c r="B46" i="6"/>
  <c r="D46" i="6"/>
  <c r="E46" i="6"/>
  <c r="K44" i="5"/>
  <c r="L44" i="5"/>
  <c r="M44" i="5"/>
  <c r="N44" i="5"/>
  <c r="O44" i="5"/>
  <c r="P44" i="5"/>
  <c r="K81" i="5"/>
  <c r="L81" i="5"/>
  <c r="M81" i="5"/>
  <c r="N81" i="5"/>
  <c r="O81" i="5"/>
  <c r="P81" i="5"/>
  <c r="K189" i="5"/>
  <c r="L189" i="5"/>
  <c r="M189" i="5"/>
  <c r="N189" i="5"/>
  <c r="O189" i="5"/>
  <c r="P189" i="5"/>
  <c r="L74" i="5"/>
  <c r="M74" i="5"/>
  <c r="N74" i="5"/>
  <c r="O74" i="5"/>
  <c r="P74" i="5"/>
  <c r="K78" i="5"/>
  <c r="L78" i="5"/>
  <c r="M78" i="5"/>
  <c r="N78" i="5"/>
  <c r="O78" i="5"/>
  <c r="P78" i="5"/>
  <c r="K31" i="5"/>
  <c r="L31" i="5"/>
  <c r="M31" i="5"/>
  <c r="N31" i="5"/>
  <c r="O31" i="5"/>
  <c r="P31" i="5"/>
  <c r="K76" i="5"/>
  <c r="L76" i="5"/>
  <c r="M76" i="5"/>
  <c r="N76" i="5"/>
  <c r="O76" i="5"/>
  <c r="P76" i="5"/>
  <c r="K182" i="5"/>
  <c r="L182" i="5"/>
  <c r="M182" i="5"/>
  <c r="N182" i="5"/>
  <c r="O182" i="5"/>
  <c r="P182" i="5"/>
  <c r="K238" i="5"/>
  <c r="L238" i="5"/>
  <c r="M238" i="5"/>
  <c r="N238" i="5"/>
  <c r="O238" i="5"/>
  <c r="P238" i="5"/>
  <c r="K133" i="5"/>
  <c r="L133" i="5"/>
  <c r="M133" i="5"/>
  <c r="N133" i="5"/>
  <c r="O133" i="5"/>
  <c r="P133" i="5"/>
  <c r="K20" i="5"/>
  <c r="L20" i="5"/>
  <c r="M20" i="5"/>
  <c r="N20" i="5"/>
  <c r="O20" i="5"/>
  <c r="P20" i="5"/>
  <c r="K8" i="5"/>
  <c r="L8" i="5"/>
  <c r="M8" i="5"/>
  <c r="N8" i="5"/>
  <c r="O8" i="5"/>
  <c r="P8" i="5"/>
  <c r="A18" i="5"/>
  <c r="B18" i="5"/>
  <c r="C18" i="5"/>
  <c r="D18" i="5"/>
  <c r="E18" i="5"/>
  <c r="F18" i="5"/>
  <c r="G18" i="5"/>
  <c r="H18" i="5"/>
  <c r="A31" i="5"/>
  <c r="B31" i="5"/>
  <c r="C31" i="5"/>
  <c r="D31" i="5"/>
  <c r="E31" i="5"/>
  <c r="F31" i="5"/>
  <c r="G31" i="5"/>
  <c r="H31" i="5"/>
  <c r="B73" i="5"/>
  <c r="C73" i="5"/>
  <c r="D73" i="5"/>
  <c r="E73" i="5"/>
  <c r="F73" i="5"/>
  <c r="G73" i="5"/>
  <c r="H73" i="5"/>
  <c r="B30" i="5"/>
  <c r="C30" i="5"/>
  <c r="D30" i="5"/>
  <c r="E30" i="5"/>
  <c r="F30" i="5"/>
  <c r="G30" i="5"/>
  <c r="H30" i="5"/>
  <c r="B46" i="5"/>
  <c r="C46" i="5"/>
  <c r="D46" i="5"/>
  <c r="E46" i="5"/>
  <c r="F46" i="5"/>
  <c r="G46" i="5"/>
  <c r="H46" i="5"/>
  <c r="B49" i="5"/>
  <c r="C49" i="5"/>
  <c r="D49" i="5"/>
  <c r="E49" i="5"/>
  <c r="F49" i="5"/>
  <c r="G49" i="5"/>
  <c r="H49" i="5"/>
  <c r="A161" i="5"/>
  <c r="B161" i="5"/>
  <c r="C161" i="5"/>
  <c r="D161" i="5"/>
  <c r="E161" i="5"/>
  <c r="F161" i="5"/>
  <c r="G161" i="5"/>
  <c r="H161" i="5"/>
  <c r="A163" i="5"/>
  <c r="B163" i="5"/>
  <c r="C163" i="5"/>
  <c r="D163" i="5"/>
  <c r="E163" i="5"/>
  <c r="F163" i="5"/>
  <c r="G163" i="5"/>
  <c r="H163" i="5"/>
  <c r="A4" i="5"/>
  <c r="B4" i="5"/>
  <c r="C4" i="5"/>
  <c r="D4" i="5"/>
  <c r="E4" i="5"/>
  <c r="F4" i="5"/>
  <c r="G4" i="5"/>
  <c r="H4" i="5"/>
  <c r="L117" i="3"/>
  <c r="M117" i="3"/>
  <c r="N90" i="3"/>
  <c r="U147" i="3"/>
  <c r="O117" i="3"/>
  <c r="P117" i="3"/>
  <c r="Q117" i="3"/>
  <c r="R117" i="3"/>
  <c r="S117" i="3"/>
  <c r="L106" i="3"/>
  <c r="M106" i="3"/>
  <c r="O106" i="3"/>
  <c r="P106" i="3"/>
  <c r="Q106" i="3"/>
  <c r="R106" i="3"/>
  <c r="S106" i="3"/>
  <c r="M95" i="3"/>
  <c r="O95" i="3"/>
  <c r="P95" i="3"/>
  <c r="Q95" i="3"/>
  <c r="R95" i="3"/>
  <c r="S95" i="3"/>
  <c r="L167" i="3"/>
  <c r="M167" i="3"/>
  <c r="N167" i="3"/>
  <c r="O167" i="3"/>
  <c r="P167" i="3"/>
  <c r="Q167" i="3"/>
  <c r="R167" i="3"/>
  <c r="S167" i="3"/>
  <c r="L237" i="3"/>
  <c r="M237" i="3"/>
  <c r="U217" i="3"/>
  <c r="O237" i="3"/>
  <c r="P237" i="3"/>
  <c r="Q237" i="3"/>
  <c r="R237" i="3"/>
  <c r="S237" i="3"/>
  <c r="L71" i="3"/>
  <c r="M71" i="3"/>
  <c r="N71" i="3"/>
  <c r="O71" i="3"/>
  <c r="P71" i="3"/>
  <c r="Q71" i="3"/>
  <c r="R71" i="3"/>
  <c r="S71" i="3"/>
  <c r="M151" i="3"/>
  <c r="N151" i="3"/>
  <c r="O151" i="3"/>
  <c r="P151" i="3"/>
  <c r="Q151" i="3"/>
  <c r="R151" i="3"/>
  <c r="S151" i="3"/>
  <c r="L162" i="3"/>
  <c r="M162" i="3"/>
  <c r="T160" i="3"/>
  <c r="O162" i="3"/>
  <c r="P162" i="3"/>
  <c r="Q162" i="3"/>
  <c r="R162" i="3"/>
  <c r="S162" i="3"/>
  <c r="L51" i="3"/>
  <c r="M51" i="3"/>
  <c r="N22" i="3"/>
  <c r="N28" i="3"/>
  <c r="U72" i="3"/>
  <c r="O51" i="3"/>
  <c r="P51" i="3"/>
  <c r="Q51" i="3"/>
  <c r="R51" i="3"/>
  <c r="S51" i="3"/>
  <c r="L54" i="3"/>
  <c r="M54" i="3"/>
  <c r="O54" i="3"/>
  <c r="P54" i="3"/>
  <c r="Q54" i="3"/>
  <c r="R54" i="3"/>
  <c r="S54" i="3"/>
  <c r="L134" i="3"/>
  <c r="M134" i="3"/>
  <c r="N134" i="3"/>
  <c r="O134" i="3"/>
  <c r="P134" i="3"/>
  <c r="Q134" i="3"/>
  <c r="R134" i="3"/>
  <c r="S134" i="3"/>
  <c r="L113" i="3"/>
  <c r="M113" i="3"/>
  <c r="U201" i="3"/>
  <c r="O113" i="3"/>
  <c r="P113" i="3"/>
  <c r="Q113" i="3"/>
  <c r="R113" i="3"/>
  <c r="S113" i="3"/>
  <c r="L19" i="3"/>
  <c r="M19" i="3"/>
  <c r="O19" i="3"/>
  <c r="P19" i="3"/>
  <c r="Q19" i="3"/>
  <c r="R19" i="3"/>
  <c r="S19" i="3"/>
  <c r="A164" i="3"/>
  <c r="B164" i="3"/>
  <c r="C164" i="3"/>
  <c r="J164" i="3"/>
  <c r="D164" i="3"/>
  <c r="E164" i="3"/>
  <c r="F164" i="3"/>
  <c r="G164" i="3"/>
  <c r="H164" i="3"/>
  <c r="A128" i="3"/>
  <c r="B128" i="3"/>
  <c r="C128" i="3"/>
  <c r="D128" i="3"/>
  <c r="E128" i="3"/>
  <c r="F128" i="3"/>
  <c r="G128" i="3"/>
  <c r="H128" i="3"/>
  <c r="A208" i="3"/>
  <c r="B208" i="3"/>
  <c r="C208" i="3"/>
  <c r="D208" i="3"/>
  <c r="E208" i="3"/>
  <c r="F208" i="3"/>
  <c r="G208" i="3"/>
  <c r="H208" i="3"/>
  <c r="A28" i="3"/>
  <c r="B28" i="3"/>
  <c r="C28" i="3"/>
  <c r="I28" i="3"/>
  <c r="D28" i="3"/>
  <c r="E28" i="3"/>
  <c r="F28" i="3"/>
  <c r="G28" i="3"/>
  <c r="H28" i="3"/>
  <c r="A124" i="3"/>
  <c r="B124" i="3"/>
  <c r="C124" i="3"/>
  <c r="D124" i="3"/>
  <c r="E124" i="3"/>
  <c r="F124" i="3"/>
  <c r="G124" i="3"/>
  <c r="H124" i="3"/>
  <c r="A104" i="3"/>
  <c r="B104" i="3"/>
  <c r="C104" i="3"/>
  <c r="D104" i="3"/>
  <c r="E104" i="3"/>
  <c r="F104" i="3"/>
  <c r="G104" i="3"/>
  <c r="H104" i="3"/>
  <c r="A44" i="3"/>
  <c r="B44" i="3"/>
  <c r="C44" i="3"/>
  <c r="I44" i="3"/>
  <c r="D44" i="3"/>
  <c r="E44" i="3"/>
  <c r="F44" i="3"/>
  <c r="G44" i="3"/>
  <c r="H44" i="3"/>
  <c r="A16" i="3"/>
  <c r="B16" i="3"/>
  <c r="C16" i="3"/>
  <c r="D16" i="3"/>
  <c r="E16" i="3"/>
  <c r="F16" i="3"/>
  <c r="G16" i="3"/>
  <c r="H16" i="3"/>
  <c r="A163" i="3"/>
  <c r="B163" i="3"/>
  <c r="C163" i="3"/>
  <c r="D163" i="3"/>
  <c r="E163" i="3"/>
  <c r="F163" i="3"/>
  <c r="G163" i="3"/>
  <c r="H163" i="3"/>
  <c r="A202" i="3"/>
  <c r="B202" i="3"/>
  <c r="C202" i="3"/>
  <c r="I202" i="3"/>
  <c r="D202" i="3"/>
  <c r="E202" i="3"/>
  <c r="F202" i="3"/>
  <c r="G202" i="3"/>
  <c r="H202" i="3"/>
  <c r="A24" i="3"/>
  <c r="B24" i="3"/>
  <c r="C24" i="3"/>
  <c r="I24" i="3"/>
  <c r="D24" i="3"/>
  <c r="E24" i="3"/>
  <c r="F24" i="3"/>
  <c r="G24" i="3"/>
  <c r="H24" i="3"/>
  <c r="A25" i="9"/>
  <c r="B25" i="9"/>
  <c r="D25" i="9"/>
  <c r="E25" i="9"/>
  <c r="F25" i="9"/>
  <c r="G25" i="9"/>
  <c r="H25" i="9"/>
  <c r="B67" i="9"/>
  <c r="D67" i="9"/>
  <c r="E67" i="9"/>
  <c r="F67" i="9"/>
  <c r="G67" i="9"/>
  <c r="H67" i="9"/>
  <c r="A87" i="9"/>
  <c r="B87" i="9"/>
  <c r="D87" i="9"/>
  <c r="E87" i="9"/>
  <c r="F87" i="9"/>
  <c r="G87" i="9"/>
  <c r="H87" i="9"/>
  <c r="A69" i="9"/>
  <c r="B69" i="9"/>
  <c r="D69" i="9"/>
  <c r="E69" i="9"/>
  <c r="F69" i="9"/>
  <c r="G69" i="9"/>
  <c r="H69" i="9"/>
  <c r="A32" i="9"/>
  <c r="B32" i="9"/>
  <c r="D32" i="9"/>
  <c r="E32" i="9"/>
  <c r="F32" i="9"/>
  <c r="G32" i="9"/>
  <c r="H32" i="9"/>
  <c r="A43" i="9"/>
  <c r="B43" i="9"/>
  <c r="E43" i="9"/>
  <c r="F43" i="9"/>
  <c r="G43" i="9"/>
  <c r="H43" i="9"/>
  <c r="B24" i="9"/>
  <c r="D24" i="9"/>
  <c r="E24" i="9"/>
  <c r="F24" i="9"/>
  <c r="G24" i="9"/>
  <c r="H24" i="9"/>
  <c r="A28" i="9"/>
  <c r="B28" i="9"/>
  <c r="D28" i="9"/>
  <c r="E28" i="9"/>
  <c r="F28" i="9"/>
  <c r="G28" i="9"/>
  <c r="H28" i="9"/>
  <c r="B5" i="9"/>
  <c r="D5" i="9"/>
  <c r="E5" i="9"/>
  <c r="F5" i="9"/>
  <c r="G5" i="9"/>
  <c r="H5" i="9"/>
  <c r="A118" i="9"/>
  <c r="B118" i="9"/>
  <c r="D118" i="9"/>
  <c r="E118" i="9"/>
  <c r="F118" i="9"/>
  <c r="G118" i="9"/>
  <c r="H118" i="9"/>
  <c r="A163" i="9"/>
  <c r="B163" i="9"/>
  <c r="D163" i="9"/>
  <c r="E163" i="9"/>
  <c r="F163" i="9"/>
  <c r="G163" i="9"/>
  <c r="H163" i="9"/>
  <c r="A16" i="8"/>
  <c r="B16" i="8"/>
  <c r="C16" i="8"/>
  <c r="D16" i="8"/>
  <c r="K16" i="8"/>
  <c r="E16" i="8"/>
  <c r="F16" i="8"/>
  <c r="G16" i="8"/>
  <c r="H16" i="8"/>
  <c r="I16" i="8"/>
  <c r="A43" i="8"/>
  <c r="B43" i="8"/>
  <c r="C43" i="8"/>
  <c r="D43" i="8"/>
  <c r="K43" i="8"/>
  <c r="E43" i="8"/>
  <c r="F43" i="8"/>
  <c r="G43" i="8"/>
  <c r="H43" i="8"/>
  <c r="I43" i="8"/>
  <c r="A56" i="8"/>
  <c r="B56" i="8"/>
  <c r="C56" i="8"/>
  <c r="J56" i="8"/>
  <c r="D56" i="8"/>
  <c r="E56" i="8"/>
  <c r="F56" i="8"/>
  <c r="G56" i="8"/>
  <c r="H56" i="8"/>
  <c r="I56" i="8"/>
  <c r="A29" i="7"/>
  <c r="B29" i="7"/>
  <c r="C29" i="7"/>
  <c r="D29" i="7"/>
  <c r="E29" i="7"/>
  <c r="F29" i="7"/>
  <c r="G29" i="7"/>
  <c r="H29" i="7"/>
  <c r="A20" i="7"/>
  <c r="B20" i="7"/>
  <c r="C20" i="7"/>
  <c r="D20" i="7"/>
  <c r="E20" i="7"/>
  <c r="F20" i="7"/>
  <c r="G20" i="7"/>
  <c r="H20" i="7"/>
  <c r="A26" i="7"/>
  <c r="B26" i="7"/>
  <c r="C26" i="7"/>
  <c r="I26" i="7"/>
  <c r="D26" i="7"/>
  <c r="E26" i="7"/>
  <c r="F26" i="7"/>
  <c r="G26" i="7"/>
  <c r="H26" i="7"/>
  <c r="A19" i="7"/>
  <c r="B19" i="7"/>
  <c r="C19" i="7"/>
  <c r="D19" i="7"/>
  <c r="E19" i="7"/>
  <c r="F19" i="7"/>
  <c r="G19" i="7"/>
  <c r="H19" i="7"/>
  <c r="A21" i="7"/>
  <c r="B21" i="7"/>
  <c r="C21" i="7"/>
  <c r="D21" i="7"/>
  <c r="E21" i="7"/>
  <c r="F21" i="7"/>
  <c r="G21" i="7"/>
  <c r="H21" i="7"/>
  <c r="U15" i="6"/>
  <c r="W15" i="6"/>
  <c r="Y15" i="6"/>
  <c r="AC15" i="6"/>
  <c r="U37" i="6"/>
  <c r="W37" i="6"/>
  <c r="Y37" i="6"/>
  <c r="AC37" i="6"/>
  <c r="U42" i="6"/>
  <c r="W42" i="6"/>
  <c r="Y42" i="6"/>
  <c r="AC42" i="6"/>
  <c r="U48" i="6"/>
  <c r="W48" i="6"/>
  <c r="Y48" i="6"/>
  <c r="AC48" i="6"/>
  <c r="L15" i="6"/>
  <c r="M15" i="6"/>
  <c r="N15" i="6"/>
  <c r="P15" i="6"/>
  <c r="Q15" i="6"/>
  <c r="L37" i="6"/>
  <c r="M37" i="6"/>
  <c r="N37" i="6"/>
  <c r="AD37" i="6"/>
  <c r="P37" i="6"/>
  <c r="Q37" i="6"/>
  <c r="L42" i="6"/>
  <c r="M42" i="6"/>
  <c r="N42" i="6"/>
  <c r="AD42" i="6"/>
  <c r="P42" i="6"/>
  <c r="Q42" i="6"/>
  <c r="L48" i="6"/>
  <c r="M48" i="6"/>
  <c r="N48" i="6"/>
  <c r="P48" i="6"/>
  <c r="Q48" i="6"/>
  <c r="A15" i="6"/>
  <c r="B15" i="6"/>
  <c r="D15" i="6"/>
  <c r="E15" i="6"/>
  <c r="F15" i="6"/>
  <c r="A37" i="6"/>
  <c r="B37" i="6"/>
  <c r="D37" i="6"/>
  <c r="E37" i="6"/>
  <c r="A42" i="6"/>
  <c r="B42" i="6"/>
  <c r="D42" i="6"/>
  <c r="E42" i="6"/>
  <c r="A48" i="6"/>
  <c r="B48" i="6"/>
  <c r="D48" i="6"/>
  <c r="E48" i="6"/>
  <c r="K168" i="5"/>
  <c r="L168" i="5"/>
  <c r="M168" i="5"/>
  <c r="N168" i="5"/>
  <c r="O168" i="5"/>
  <c r="P168" i="5"/>
  <c r="K201" i="5"/>
  <c r="L201" i="5"/>
  <c r="M201" i="5"/>
  <c r="N201" i="5"/>
  <c r="O201" i="5"/>
  <c r="P201" i="5"/>
  <c r="K214" i="5"/>
  <c r="L214" i="5"/>
  <c r="M214" i="5"/>
  <c r="N214" i="5"/>
  <c r="O214" i="5"/>
  <c r="P214" i="5"/>
  <c r="K55" i="5"/>
  <c r="L55" i="5"/>
  <c r="M55" i="5"/>
  <c r="N55" i="5"/>
  <c r="O55" i="5"/>
  <c r="P55" i="5"/>
  <c r="K132" i="5"/>
  <c r="L132" i="5"/>
  <c r="M132" i="5"/>
  <c r="N132" i="5"/>
  <c r="O132" i="5"/>
  <c r="P132" i="5"/>
  <c r="K217" i="5"/>
  <c r="L217" i="5"/>
  <c r="M217" i="5"/>
  <c r="N217" i="5"/>
  <c r="O217" i="5"/>
  <c r="P217" i="5"/>
  <c r="K188" i="5"/>
  <c r="L188" i="5"/>
  <c r="M188" i="5"/>
  <c r="N188" i="5"/>
  <c r="O188" i="5"/>
  <c r="P188" i="5"/>
  <c r="K159" i="5"/>
  <c r="L159" i="5"/>
  <c r="M159" i="5"/>
  <c r="N159" i="5"/>
  <c r="O159" i="5"/>
  <c r="P159" i="5"/>
  <c r="K169" i="5"/>
  <c r="M169" i="5"/>
  <c r="N169" i="5"/>
  <c r="O169" i="5"/>
  <c r="P169" i="5"/>
  <c r="K223" i="5"/>
  <c r="L223" i="5"/>
  <c r="M223" i="5"/>
  <c r="N223" i="5"/>
  <c r="O223" i="5"/>
  <c r="P223" i="5"/>
  <c r="K172" i="5"/>
  <c r="L172" i="5"/>
  <c r="M172" i="5"/>
  <c r="N172" i="5"/>
  <c r="O172" i="5"/>
  <c r="P172" i="5"/>
  <c r="K137" i="5"/>
  <c r="L137" i="5"/>
  <c r="M137" i="5"/>
  <c r="N137" i="5"/>
  <c r="O137" i="5"/>
  <c r="P137" i="5"/>
  <c r="K181" i="5"/>
  <c r="L181" i="5"/>
  <c r="M181" i="5"/>
  <c r="N181" i="5"/>
  <c r="O181" i="5"/>
  <c r="P181" i="5"/>
  <c r="K176" i="5"/>
  <c r="L176" i="5"/>
  <c r="M176" i="5"/>
  <c r="N176" i="5"/>
  <c r="O176" i="5"/>
  <c r="P176" i="5"/>
  <c r="K58" i="5"/>
  <c r="L58" i="5"/>
  <c r="M58" i="5"/>
  <c r="N58" i="5"/>
  <c r="O58" i="5"/>
  <c r="P58" i="5"/>
  <c r="A9" i="5"/>
  <c r="B9" i="5"/>
  <c r="C9" i="5"/>
  <c r="D9" i="5"/>
  <c r="E9" i="5"/>
  <c r="F9" i="5"/>
  <c r="G9" i="5"/>
  <c r="H9" i="5"/>
  <c r="A90" i="5"/>
  <c r="B90" i="5"/>
  <c r="C90" i="5"/>
  <c r="D90" i="5"/>
  <c r="E90" i="5"/>
  <c r="F90" i="5"/>
  <c r="G90" i="5"/>
  <c r="H90" i="5"/>
  <c r="A104" i="5"/>
  <c r="B104" i="5"/>
  <c r="C104" i="5"/>
  <c r="D104" i="5"/>
  <c r="E104" i="5"/>
  <c r="F104" i="5"/>
  <c r="G104" i="5"/>
  <c r="H104" i="5"/>
  <c r="A16" i="5"/>
  <c r="B16" i="5"/>
  <c r="C16" i="5"/>
  <c r="D16" i="5"/>
  <c r="E16" i="5"/>
  <c r="F16" i="5"/>
  <c r="G16" i="5"/>
  <c r="H16" i="5"/>
  <c r="A67" i="5"/>
  <c r="B67" i="5"/>
  <c r="C67" i="5"/>
  <c r="D67" i="5"/>
  <c r="E67" i="5"/>
  <c r="F67" i="5"/>
  <c r="G67" i="5"/>
  <c r="H67" i="5"/>
  <c r="A80" i="5"/>
  <c r="B80" i="5"/>
  <c r="C80" i="5"/>
  <c r="D80" i="5"/>
  <c r="E80" i="5"/>
  <c r="F80" i="5"/>
  <c r="G80" i="5"/>
  <c r="H80" i="5"/>
  <c r="A32" i="5"/>
  <c r="B32" i="5"/>
  <c r="C32" i="5"/>
  <c r="D32" i="5"/>
  <c r="E32" i="5"/>
  <c r="F32" i="5"/>
  <c r="G32" i="5"/>
  <c r="H32" i="5"/>
  <c r="A26" i="5"/>
  <c r="B26" i="5"/>
  <c r="C26" i="5"/>
  <c r="D26" i="5"/>
  <c r="E26" i="5"/>
  <c r="F26" i="5"/>
  <c r="G26" i="5"/>
  <c r="H26" i="5"/>
  <c r="B85" i="5"/>
  <c r="C85" i="5"/>
  <c r="D85" i="5"/>
  <c r="E85" i="5"/>
  <c r="F85" i="5"/>
  <c r="G85" i="5"/>
  <c r="H85" i="5"/>
  <c r="B125" i="5"/>
  <c r="C125" i="5"/>
  <c r="D125" i="5"/>
  <c r="E125" i="5"/>
  <c r="F125" i="5"/>
  <c r="G125" i="5"/>
  <c r="H125" i="5"/>
  <c r="L92" i="3"/>
  <c r="M92" i="3"/>
  <c r="N102" i="3"/>
  <c r="U102" i="3"/>
  <c r="O92" i="3"/>
  <c r="P92" i="3"/>
  <c r="Q92" i="3"/>
  <c r="R92" i="3"/>
  <c r="S92" i="3"/>
  <c r="L34" i="3"/>
  <c r="M34" i="3"/>
  <c r="N34" i="3"/>
  <c r="O34" i="3"/>
  <c r="P34" i="3"/>
  <c r="Q34" i="3"/>
  <c r="R34" i="3"/>
  <c r="S34" i="3"/>
  <c r="L22" i="3"/>
  <c r="M22" i="3"/>
  <c r="O22" i="3"/>
  <c r="P22" i="3"/>
  <c r="Q22" i="3"/>
  <c r="R22" i="3"/>
  <c r="S22" i="3"/>
  <c r="L118" i="3"/>
  <c r="M118" i="3"/>
  <c r="O118" i="3"/>
  <c r="P118" i="3"/>
  <c r="Q118" i="3"/>
  <c r="R118" i="3"/>
  <c r="S118" i="3"/>
  <c r="L32" i="3"/>
  <c r="M32" i="3"/>
  <c r="O32" i="3"/>
  <c r="P32" i="3"/>
  <c r="Q32" i="3"/>
  <c r="R32" i="3"/>
  <c r="S32" i="3"/>
  <c r="L217" i="3"/>
  <c r="M217" i="3"/>
  <c r="O217" i="3"/>
  <c r="P217" i="3"/>
  <c r="Q217" i="3"/>
  <c r="R217" i="3"/>
  <c r="S217" i="3"/>
  <c r="M154" i="3"/>
  <c r="N154" i="3"/>
  <c r="T106" i="3"/>
  <c r="O154" i="3"/>
  <c r="P154" i="3"/>
  <c r="Q154" i="3"/>
  <c r="R154" i="3"/>
  <c r="S154" i="3"/>
  <c r="M77" i="3"/>
  <c r="O77" i="3"/>
  <c r="P77" i="3"/>
  <c r="Q77" i="3"/>
  <c r="R77" i="3"/>
  <c r="S77" i="3"/>
  <c r="M64" i="3"/>
  <c r="O64" i="3"/>
  <c r="P64" i="3"/>
  <c r="Q64" i="3"/>
  <c r="R64" i="3"/>
  <c r="S64" i="3"/>
  <c r="L127" i="3"/>
  <c r="M127" i="3"/>
  <c r="N127" i="3"/>
  <c r="O127" i="3"/>
  <c r="P127" i="3"/>
  <c r="Q127" i="3"/>
  <c r="R127" i="3"/>
  <c r="S127" i="3"/>
  <c r="L188" i="3"/>
  <c r="M188" i="3"/>
  <c r="O188" i="3"/>
  <c r="P188" i="3"/>
  <c r="Q188" i="3"/>
  <c r="R188" i="3"/>
  <c r="S188" i="3"/>
  <c r="L76" i="3"/>
  <c r="M76" i="3"/>
  <c r="N105" i="3"/>
  <c r="T127" i="3"/>
  <c r="O76" i="3"/>
  <c r="P76" i="3"/>
  <c r="Q76" i="3"/>
  <c r="R76" i="3"/>
  <c r="S76" i="3"/>
  <c r="L99" i="3"/>
  <c r="M99" i="3"/>
  <c r="O99" i="3"/>
  <c r="P99" i="3"/>
  <c r="Q99" i="3"/>
  <c r="R99" i="3"/>
  <c r="S99" i="3"/>
  <c r="A146" i="3"/>
  <c r="B146" i="3"/>
  <c r="C146" i="3"/>
  <c r="D146" i="3"/>
  <c r="E146" i="3"/>
  <c r="F146" i="3"/>
  <c r="G146" i="3"/>
  <c r="H146" i="3"/>
  <c r="B137" i="3"/>
  <c r="C137" i="3"/>
  <c r="I137" i="3"/>
  <c r="D137" i="3"/>
  <c r="E137" i="3"/>
  <c r="F137" i="3"/>
  <c r="G137" i="3"/>
  <c r="H137" i="3"/>
  <c r="A210" i="3"/>
  <c r="B210" i="3"/>
  <c r="C210" i="3"/>
  <c r="D210" i="3"/>
  <c r="E210" i="3"/>
  <c r="F210" i="3"/>
  <c r="G210" i="3"/>
  <c r="H210" i="3"/>
  <c r="A156" i="3"/>
  <c r="B156" i="3"/>
  <c r="C156" i="3"/>
  <c r="D156" i="3"/>
  <c r="E156" i="3"/>
  <c r="F156" i="3"/>
  <c r="G156" i="3"/>
  <c r="H156" i="3"/>
  <c r="A121" i="3"/>
  <c r="B121" i="3"/>
  <c r="C121" i="3"/>
  <c r="I121" i="3"/>
  <c r="D121" i="3"/>
  <c r="E121" i="3"/>
  <c r="F121" i="3"/>
  <c r="G121" i="3"/>
  <c r="H121" i="3"/>
  <c r="B34" i="3"/>
  <c r="C34" i="3"/>
  <c r="D34" i="3"/>
  <c r="E34" i="3"/>
  <c r="F34" i="3"/>
  <c r="G34" i="3"/>
  <c r="H34" i="3"/>
  <c r="A93" i="3"/>
  <c r="B93" i="3"/>
  <c r="C93" i="3"/>
  <c r="D93" i="3"/>
  <c r="E93" i="3"/>
  <c r="F93" i="3"/>
  <c r="G93" i="3"/>
  <c r="H93" i="3"/>
  <c r="A20" i="3"/>
  <c r="B20" i="3"/>
  <c r="C20" i="3"/>
  <c r="D20" i="3"/>
  <c r="E20" i="3"/>
  <c r="F20" i="3"/>
  <c r="G20" i="3"/>
  <c r="H20" i="3"/>
  <c r="B201" i="3"/>
  <c r="C201" i="3"/>
  <c r="J201" i="3"/>
  <c r="D201" i="3"/>
  <c r="E201" i="3"/>
  <c r="F201" i="3"/>
  <c r="G201" i="3"/>
  <c r="H201" i="3"/>
  <c r="A59" i="3"/>
  <c r="B59" i="3"/>
  <c r="C59" i="3"/>
  <c r="D59" i="3"/>
  <c r="E59" i="3"/>
  <c r="F59" i="3"/>
  <c r="G59" i="3"/>
  <c r="H59" i="3"/>
  <c r="B157" i="3"/>
  <c r="C157" i="3"/>
  <c r="I157" i="3"/>
  <c r="D157" i="3"/>
  <c r="E157" i="3"/>
  <c r="F157" i="3"/>
  <c r="G157" i="3"/>
  <c r="H157" i="3"/>
  <c r="A33" i="3"/>
  <c r="B33" i="3"/>
  <c r="C33" i="3"/>
  <c r="D33" i="3"/>
  <c r="E33" i="3"/>
  <c r="F33" i="3"/>
  <c r="G33" i="3"/>
  <c r="H33" i="3"/>
  <c r="A39" i="9"/>
  <c r="B39" i="9"/>
  <c r="D39" i="9"/>
  <c r="E39" i="9"/>
  <c r="F39" i="9"/>
  <c r="G39" i="9"/>
  <c r="H39" i="9"/>
  <c r="A134" i="9"/>
  <c r="B134" i="9"/>
  <c r="D134" i="9"/>
  <c r="E134" i="9"/>
  <c r="F134" i="9"/>
  <c r="G134" i="9"/>
  <c r="H134" i="9"/>
  <c r="A136" i="9"/>
  <c r="B136" i="9"/>
  <c r="D136" i="9"/>
  <c r="E136" i="9"/>
  <c r="F136" i="9"/>
  <c r="G136" i="9"/>
  <c r="H136" i="9"/>
  <c r="A62" i="9"/>
  <c r="B62" i="9"/>
  <c r="D62" i="9"/>
  <c r="E62" i="9"/>
  <c r="F62" i="9"/>
  <c r="G62" i="9"/>
  <c r="H62" i="9"/>
  <c r="A78" i="9"/>
  <c r="B78" i="9"/>
  <c r="D78" i="9"/>
  <c r="E78" i="9"/>
  <c r="F78" i="9"/>
  <c r="G78" i="9"/>
  <c r="H78" i="9"/>
  <c r="A65" i="9"/>
  <c r="B65" i="9"/>
  <c r="D65" i="9"/>
  <c r="E65" i="9"/>
  <c r="F65" i="9"/>
  <c r="G65" i="9"/>
  <c r="H65" i="9"/>
  <c r="A122" i="9"/>
  <c r="B122" i="9"/>
  <c r="D122" i="9"/>
  <c r="E122" i="9"/>
  <c r="F122" i="9"/>
  <c r="G122" i="9"/>
  <c r="H122" i="9"/>
  <c r="A60" i="9"/>
  <c r="B60" i="9"/>
  <c r="D60" i="9"/>
  <c r="E60" i="9"/>
  <c r="F60" i="9"/>
  <c r="G60" i="9"/>
  <c r="H60" i="9"/>
  <c r="A113" i="9"/>
  <c r="B113" i="9"/>
  <c r="D113" i="9"/>
  <c r="E113" i="9"/>
  <c r="F113" i="9"/>
  <c r="G113" i="9"/>
  <c r="H113" i="9"/>
  <c r="A158" i="9"/>
  <c r="B158" i="9"/>
  <c r="D158" i="9"/>
  <c r="E158" i="9"/>
  <c r="F158" i="9"/>
  <c r="G158" i="9"/>
  <c r="H158" i="9"/>
  <c r="A75" i="9"/>
  <c r="B75" i="9"/>
  <c r="D75" i="9"/>
  <c r="E75" i="9"/>
  <c r="F75" i="9"/>
  <c r="G75" i="9"/>
  <c r="H75" i="9"/>
  <c r="A29" i="9"/>
  <c r="B29" i="9"/>
  <c r="D29" i="9"/>
  <c r="E29" i="9"/>
  <c r="F29" i="9"/>
  <c r="G29" i="9"/>
  <c r="H29" i="9"/>
  <c r="A98" i="9"/>
  <c r="B98" i="9"/>
  <c r="D98" i="9"/>
  <c r="E98" i="9"/>
  <c r="F98" i="9"/>
  <c r="G98" i="9"/>
  <c r="H98" i="9"/>
  <c r="A59" i="8"/>
  <c r="B59" i="8"/>
  <c r="C59" i="8"/>
  <c r="D59" i="8"/>
  <c r="E59" i="8"/>
  <c r="F59" i="8"/>
  <c r="G59" i="8"/>
  <c r="H59" i="8"/>
  <c r="I59" i="8"/>
  <c r="A63" i="8"/>
  <c r="B63" i="8"/>
  <c r="C63" i="8"/>
  <c r="D63" i="8"/>
  <c r="K63" i="8"/>
  <c r="E63" i="8"/>
  <c r="F63" i="8"/>
  <c r="G63" i="8"/>
  <c r="H63" i="8"/>
  <c r="I63" i="8"/>
  <c r="A64" i="8"/>
  <c r="B64" i="8"/>
  <c r="C64" i="8"/>
  <c r="D64" i="8"/>
  <c r="E64" i="8"/>
  <c r="F64" i="8"/>
  <c r="G64" i="8"/>
  <c r="H64" i="8"/>
  <c r="I64" i="8"/>
  <c r="A3" i="8"/>
  <c r="B3" i="8"/>
  <c r="C3" i="8"/>
  <c r="J3" i="8"/>
  <c r="D3" i="8"/>
  <c r="D2" i="8"/>
  <c r="D4" i="8"/>
  <c r="D7" i="8"/>
  <c r="D11" i="8"/>
  <c r="D20" i="8"/>
  <c r="D22" i="8"/>
  <c r="D24" i="8"/>
  <c r="D27" i="8"/>
  <c r="D30" i="8"/>
  <c r="D42" i="8"/>
  <c r="D39" i="8"/>
  <c r="D47" i="8"/>
  <c r="D46" i="8"/>
  <c r="D54" i="8"/>
  <c r="M3" i="8"/>
  <c r="M4" i="8"/>
  <c r="E3" i="8"/>
  <c r="F3" i="8"/>
  <c r="G3" i="8"/>
  <c r="H3" i="8"/>
  <c r="I3" i="8"/>
  <c r="A30" i="8"/>
  <c r="B30" i="8"/>
  <c r="C30" i="8"/>
  <c r="E30" i="8"/>
  <c r="F30" i="8"/>
  <c r="G30" i="8"/>
  <c r="H30" i="8"/>
  <c r="I30" i="8"/>
  <c r="A7" i="7"/>
  <c r="B7" i="7"/>
  <c r="C7" i="7"/>
  <c r="I7" i="7"/>
  <c r="D7" i="7"/>
  <c r="E7" i="7"/>
  <c r="F7" i="7"/>
  <c r="G7" i="7"/>
  <c r="H7" i="7"/>
  <c r="U5" i="6"/>
  <c r="W5" i="6"/>
  <c r="W7" i="6"/>
  <c r="W18" i="6"/>
  <c r="W20" i="6"/>
  <c r="W22" i="6"/>
  <c r="W32" i="6"/>
  <c r="W33" i="6"/>
  <c r="W38" i="6"/>
  <c r="W39" i="6"/>
  <c r="W44" i="6"/>
  <c r="W45" i="6"/>
  <c r="W53" i="6"/>
  <c r="W90" i="6"/>
  <c r="Y5" i="6"/>
  <c r="AC5" i="6"/>
  <c r="U53" i="6"/>
  <c r="Y53" i="6"/>
  <c r="AC53" i="6"/>
  <c r="L5" i="6"/>
  <c r="M5" i="6"/>
  <c r="N5" i="6"/>
  <c r="P5" i="6"/>
  <c r="Q5" i="6"/>
  <c r="L53" i="6"/>
  <c r="M53" i="6"/>
  <c r="N53" i="6"/>
  <c r="AD53" i="6"/>
  <c r="P53" i="6"/>
  <c r="Q53" i="6"/>
  <c r="A5" i="6"/>
  <c r="B5" i="6"/>
  <c r="D5" i="6"/>
  <c r="G5" i="6"/>
  <c r="E5" i="6"/>
  <c r="F5" i="6"/>
  <c r="A53" i="6"/>
  <c r="B53" i="6"/>
  <c r="D53" i="6"/>
  <c r="E53" i="6"/>
  <c r="K153" i="5"/>
  <c r="L153" i="5"/>
  <c r="M153" i="5"/>
  <c r="N153" i="5"/>
  <c r="O153" i="5"/>
  <c r="P153" i="5"/>
  <c r="K154" i="5"/>
  <c r="L154" i="5"/>
  <c r="M154" i="5"/>
  <c r="N154" i="5"/>
  <c r="O154" i="5"/>
  <c r="P154" i="5"/>
  <c r="K125" i="5"/>
  <c r="L125" i="5"/>
  <c r="M125" i="5"/>
  <c r="N125" i="5"/>
  <c r="O125" i="5"/>
  <c r="P125" i="5"/>
  <c r="N7" i="5"/>
  <c r="O7" i="5"/>
  <c r="P7" i="5"/>
  <c r="L31" i="10"/>
  <c r="M31" i="10"/>
  <c r="N10" i="5"/>
  <c r="O10" i="5"/>
  <c r="P10" i="5"/>
  <c r="K198" i="5"/>
  <c r="L198" i="5"/>
  <c r="M198" i="5"/>
  <c r="N198" i="5"/>
  <c r="O198" i="5"/>
  <c r="P198" i="5"/>
  <c r="K147" i="5"/>
  <c r="L147" i="5"/>
  <c r="M147" i="5"/>
  <c r="N147" i="5"/>
  <c r="O147" i="5"/>
  <c r="P147" i="5"/>
  <c r="K15" i="5"/>
  <c r="L15" i="5"/>
  <c r="M15" i="5"/>
  <c r="N15" i="5"/>
  <c r="O15" i="5"/>
  <c r="P15" i="5"/>
  <c r="K123" i="5"/>
  <c r="L123" i="5"/>
  <c r="M123" i="5"/>
  <c r="N123" i="5"/>
  <c r="O123" i="5"/>
  <c r="P123" i="5"/>
  <c r="K62" i="5"/>
  <c r="L62" i="5"/>
  <c r="M62" i="5"/>
  <c r="N62" i="5"/>
  <c r="O62" i="5"/>
  <c r="P62" i="5"/>
  <c r="K140" i="5"/>
  <c r="L140" i="5"/>
  <c r="M140" i="5"/>
  <c r="N140" i="5"/>
  <c r="O140" i="5"/>
  <c r="P140" i="5"/>
  <c r="K83" i="5"/>
  <c r="L83" i="5"/>
  <c r="M83" i="5"/>
  <c r="N83" i="5"/>
  <c r="O83" i="5"/>
  <c r="P83" i="5"/>
  <c r="K24" i="5"/>
  <c r="L24" i="5"/>
  <c r="M24" i="5"/>
  <c r="N24" i="5"/>
  <c r="O24" i="5"/>
  <c r="P24" i="5"/>
  <c r="K243" i="5"/>
  <c r="L243" i="5"/>
  <c r="M243" i="5"/>
  <c r="N243" i="5"/>
  <c r="O243" i="5"/>
  <c r="P243" i="5"/>
  <c r="A116" i="5"/>
  <c r="B116" i="5"/>
  <c r="C116" i="5"/>
  <c r="D116" i="5"/>
  <c r="E116" i="5"/>
  <c r="F116" i="5"/>
  <c r="G116" i="5"/>
  <c r="H116" i="5"/>
  <c r="A93" i="5"/>
  <c r="B93" i="5"/>
  <c r="C93" i="5"/>
  <c r="D93" i="5"/>
  <c r="E93" i="5"/>
  <c r="F93" i="5"/>
  <c r="G93" i="5"/>
  <c r="H93" i="5"/>
  <c r="A109" i="5"/>
  <c r="B109" i="5"/>
  <c r="C109" i="5"/>
  <c r="D109" i="5"/>
  <c r="E109" i="5"/>
  <c r="F109" i="5"/>
  <c r="G109" i="5"/>
  <c r="H109" i="5"/>
  <c r="A146" i="5"/>
  <c r="B146" i="5"/>
  <c r="C146" i="5"/>
  <c r="D146" i="5"/>
  <c r="E146" i="5"/>
  <c r="F146" i="5"/>
  <c r="G146" i="5"/>
  <c r="H146" i="5"/>
  <c r="A94" i="5"/>
  <c r="B94" i="5"/>
  <c r="C94" i="5"/>
  <c r="D94" i="5"/>
  <c r="E94" i="5"/>
  <c r="F94" i="5"/>
  <c r="G94" i="5"/>
  <c r="H94" i="5"/>
  <c r="A11" i="5"/>
  <c r="B11" i="5"/>
  <c r="C11" i="5"/>
  <c r="D11" i="5"/>
  <c r="E11" i="5"/>
  <c r="F11" i="5"/>
  <c r="G11" i="5"/>
  <c r="H11" i="5"/>
  <c r="A13" i="5"/>
  <c r="B13" i="5"/>
  <c r="C13" i="5"/>
  <c r="D13" i="5"/>
  <c r="E13" i="5"/>
  <c r="F13" i="5"/>
  <c r="G13" i="5"/>
  <c r="H13" i="5"/>
  <c r="A74" i="5"/>
  <c r="B74" i="5"/>
  <c r="C74" i="5"/>
  <c r="D74" i="5"/>
  <c r="E74" i="5"/>
  <c r="F74" i="5"/>
  <c r="G74" i="5"/>
  <c r="H74" i="5"/>
  <c r="A65" i="5"/>
  <c r="B65" i="5"/>
  <c r="C65" i="5"/>
  <c r="D65" i="5"/>
  <c r="E65" i="5"/>
  <c r="F65" i="5"/>
  <c r="G65" i="5"/>
  <c r="H65" i="5"/>
  <c r="L159" i="3"/>
  <c r="M159" i="3"/>
  <c r="O159" i="3"/>
  <c r="P159" i="3"/>
  <c r="Q159" i="3"/>
  <c r="R159" i="3"/>
  <c r="S159" i="3"/>
  <c r="L190" i="3"/>
  <c r="M190" i="3"/>
  <c r="T73" i="3"/>
  <c r="O190" i="3"/>
  <c r="P190" i="3"/>
  <c r="Q190" i="3"/>
  <c r="R190" i="3"/>
  <c r="S190" i="3"/>
  <c r="L94" i="3"/>
  <c r="M94" i="3"/>
  <c r="O94" i="3"/>
  <c r="P94" i="3"/>
  <c r="Q94" i="3"/>
  <c r="R94" i="3"/>
  <c r="S94" i="3"/>
  <c r="L112" i="3"/>
  <c r="M112" i="3"/>
  <c r="O112" i="3"/>
  <c r="P112" i="3"/>
  <c r="Q112" i="3"/>
  <c r="R112" i="3"/>
  <c r="S112" i="3"/>
  <c r="L3" i="3"/>
  <c r="L4" i="3"/>
  <c r="L5" i="3"/>
  <c r="A26" i="10"/>
  <c r="M3" i="3"/>
  <c r="M2" i="3"/>
  <c r="M4" i="3"/>
  <c r="M5" i="3"/>
  <c r="B26" i="10"/>
  <c r="N4" i="3"/>
  <c r="C26" i="10"/>
  <c r="O3" i="3"/>
  <c r="O2" i="3"/>
  <c r="O4" i="3"/>
  <c r="O5" i="3"/>
  <c r="D26" i="10"/>
  <c r="P3" i="3"/>
  <c r="P2" i="3"/>
  <c r="P4" i="3"/>
  <c r="P5" i="3"/>
  <c r="E26" i="10"/>
  <c r="Q3" i="3"/>
  <c r="R3" i="3"/>
  <c r="S3" i="3"/>
  <c r="L238" i="3"/>
  <c r="M238" i="3"/>
  <c r="O238" i="3"/>
  <c r="P238" i="3"/>
  <c r="Q238" i="3"/>
  <c r="R238" i="3"/>
  <c r="S238" i="3"/>
  <c r="L56" i="3"/>
  <c r="M56" i="3"/>
  <c r="O56" i="3"/>
  <c r="P56" i="3"/>
  <c r="Q56" i="3"/>
  <c r="R56" i="3"/>
  <c r="S56" i="3"/>
  <c r="L55" i="3"/>
  <c r="M55" i="3"/>
  <c r="N23" i="3"/>
  <c r="U48" i="3"/>
  <c r="O55" i="3"/>
  <c r="P55" i="3"/>
  <c r="Q55" i="3"/>
  <c r="R55" i="3"/>
  <c r="S55" i="3"/>
  <c r="L69" i="3"/>
  <c r="M69" i="3"/>
  <c r="O69" i="3"/>
  <c r="P69" i="3"/>
  <c r="Q69" i="3"/>
  <c r="R69" i="3"/>
  <c r="S69" i="3"/>
  <c r="L197" i="3"/>
  <c r="M197" i="3"/>
  <c r="O197" i="3"/>
  <c r="P197" i="3"/>
  <c r="Q197" i="3"/>
  <c r="R197" i="3"/>
  <c r="S197" i="3"/>
  <c r="M37" i="3"/>
  <c r="B29" i="10"/>
  <c r="T41" i="3"/>
  <c r="O37" i="3"/>
  <c r="D29" i="10"/>
  <c r="P37" i="3"/>
  <c r="E29" i="10"/>
  <c r="Q4" i="3"/>
  <c r="R4" i="3"/>
  <c r="S4" i="3"/>
  <c r="L115" i="3"/>
  <c r="M115" i="3"/>
  <c r="O115" i="3"/>
  <c r="P115" i="3"/>
  <c r="Q115" i="3"/>
  <c r="R115" i="3"/>
  <c r="S115" i="3"/>
  <c r="B107" i="3"/>
  <c r="C107" i="3"/>
  <c r="D107" i="3"/>
  <c r="E107" i="3"/>
  <c r="F107" i="3"/>
  <c r="G107" i="3"/>
  <c r="H107" i="3"/>
  <c r="A147" i="3"/>
  <c r="B147" i="3"/>
  <c r="C147" i="3"/>
  <c r="I147" i="3"/>
  <c r="D147" i="3"/>
  <c r="E147" i="3"/>
  <c r="F147" i="3"/>
  <c r="G147" i="3"/>
  <c r="H147" i="3"/>
  <c r="A190" i="3"/>
  <c r="B190" i="3"/>
  <c r="C190" i="3"/>
  <c r="D190" i="3"/>
  <c r="E190" i="3"/>
  <c r="F190" i="3"/>
  <c r="G190" i="3"/>
  <c r="H190" i="3"/>
  <c r="A20" i="10"/>
  <c r="B8" i="3"/>
  <c r="C8" i="3"/>
  <c r="D8" i="3"/>
  <c r="E8" i="3"/>
  <c r="F8" i="3"/>
  <c r="G8" i="3"/>
  <c r="H8" i="3"/>
  <c r="A23" i="3"/>
  <c r="B23" i="3"/>
  <c r="C23" i="3"/>
  <c r="I23" i="3"/>
  <c r="D23" i="3"/>
  <c r="E23" i="3"/>
  <c r="F23" i="3"/>
  <c r="G23" i="3"/>
  <c r="H23" i="3"/>
  <c r="B150" i="3"/>
  <c r="C150" i="3"/>
  <c r="D150" i="3"/>
  <c r="E150" i="3"/>
  <c r="F150" i="3"/>
  <c r="G150" i="3"/>
  <c r="H150" i="3"/>
  <c r="A37" i="3"/>
  <c r="B37" i="3"/>
  <c r="C37" i="3"/>
  <c r="I37" i="3"/>
  <c r="D37" i="3"/>
  <c r="E37" i="3"/>
  <c r="F37" i="3"/>
  <c r="G37" i="3"/>
  <c r="H37" i="3"/>
  <c r="A193" i="3"/>
  <c r="B193" i="3"/>
  <c r="C193" i="3"/>
  <c r="D193" i="3"/>
  <c r="E193" i="3"/>
  <c r="F193" i="3"/>
  <c r="G193" i="3"/>
  <c r="H193" i="3"/>
  <c r="A141" i="3"/>
  <c r="B141" i="3"/>
  <c r="C141" i="3"/>
  <c r="D141" i="3"/>
  <c r="E141" i="3"/>
  <c r="F141" i="3"/>
  <c r="G141" i="3"/>
  <c r="H141" i="3"/>
  <c r="A139" i="3"/>
  <c r="B139" i="3"/>
  <c r="C139" i="3"/>
  <c r="I139" i="3"/>
  <c r="D139" i="3"/>
  <c r="E139" i="3"/>
  <c r="F139" i="3"/>
  <c r="G139" i="3"/>
  <c r="H139" i="3"/>
  <c r="A189" i="3"/>
  <c r="B189" i="3"/>
  <c r="C189" i="3"/>
  <c r="J189" i="3"/>
  <c r="D189" i="3"/>
  <c r="E189" i="3"/>
  <c r="F189" i="3"/>
  <c r="G189" i="3"/>
  <c r="H189" i="3"/>
  <c r="A126" i="3"/>
  <c r="B126" i="3"/>
  <c r="C126" i="3"/>
  <c r="D126" i="3"/>
  <c r="E126" i="3"/>
  <c r="F126" i="3"/>
  <c r="G126" i="3"/>
  <c r="H126" i="3"/>
  <c r="B149" i="3"/>
  <c r="C149" i="3"/>
  <c r="I149" i="3"/>
  <c r="D149" i="3"/>
  <c r="E149" i="3"/>
  <c r="F149" i="3"/>
  <c r="G149" i="3"/>
  <c r="H149" i="3"/>
  <c r="A130" i="9"/>
  <c r="B130" i="9"/>
  <c r="D130" i="9"/>
  <c r="E130" i="9"/>
  <c r="F130" i="9"/>
  <c r="G130" i="9"/>
  <c r="H130" i="9"/>
  <c r="A72" i="9"/>
  <c r="B72" i="9"/>
  <c r="D72" i="9"/>
  <c r="E72" i="9"/>
  <c r="F72" i="9"/>
  <c r="G72" i="9"/>
  <c r="H72" i="9"/>
  <c r="B112" i="9"/>
  <c r="D112" i="9"/>
  <c r="E112" i="9"/>
  <c r="F112" i="9"/>
  <c r="G112" i="9"/>
  <c r="H112" i="9"/>
  <c r="B7" i="9"/>
  <c r="C7" i="9"/>
  <c r="D7" i="9"/>
  <c r="E7" i="9"/>
  <c r="F7" i="9"/>
  <c r="G7" i="9"/>
  <c r="H7" i="9"/>
  <c r="A142" i="9"/>
  <c r="B142" i="9"/>
  <c r="D142" i="9"/>
  <c r="E142" i="9"/>
  <c r="F142" i="9"/>
  <c r="G142" i="9"/>
  <c r="H142" i="9"/>
  <c r="A152" i="9"/>
  <c r="B152" i="9"/>
  <c r="D152" i="9"/>
  <c r="E152" i="9"/>
  <c r="F152" i="9"/>
  <c r="G152" i="9"/>
  <c r="H152" i="9"/>
  <c r="A155" i="9"/>
  <c r="B155" i="9"/>
  <c r="D155" i="9"/>
  <c r="E155" i="9"/>
  <c r="F155" i="9"/>
  <c r="G155" i="9"/>
  <c r="H155" i="9"/>
  <c r="A23" i="9"/>
  <c r="B23" i="9"/>
  <c r="D23" i="9"/>
  <c r="E23" i="9"/>
  <c r="F23" i="9"/>
  <c r="G23" i="9"/>
  <c r="H23" i="9"/>
  <c r="B48" i="9"/>
  <c r="E48" i="9"/>
  <c r="F48" i="9"/>
  <c r="G48" i="9"/>
  <c r="H48" i="9"/>
  <c r="A90" i="9"/>
  <c r="B90" i="9"/>
  <c r="D90" i="9"/>
  <c r="E90" i="9"/>
  <c r="F90" i="9"/>
  <c r="G90" i="9"/>
  <c r="H90" i="9"/>
  <c r="A96" i="9"/>
  <c r="B96" i="9"/>
  <c r="D96" i="9"/>
  <c r="E96" i="9"/>
  <c r="F96" i="9"/>
  <c r="G96" i="9"/>
  <c r="H96" i="9"/>
  <c r="B39" i="8"/>
  <c r="C39" i="8"/>
  <c r="E39" i="8"/>
  <c r="F39" i="8"/>
  <c r="G39" i="8"/>
  <c r="H39" i="8"/>
  <c r="I39" i="8"/>
  <c r="A54" i="8"/>
  <c r="B54" i="8"/>
  <c r="C54" i="8"/>
  <c r="K54" i="8"/>
  <c r="E54" i="8"/>
  <c r="F54" i="8"/>
  <c r="G54" i="8"/>
  <c r="H54" i="8"/>
  <c r="I54" i="8"/>
  <c r="A2" i="8"/>
  <c r="B2" i="8"/>
  <c r="C2" i="8"/>
  <c r="K2" i="8"/>
  <c r="E2" i="8"/>
  <c r="F2" i="8"/>
  <c r="G2" i="8"/>
  <c r="H2" i="8"/>
  <c r="I2" i="8"/>
  <c r="B22" i="8"/>
  <c r="C22" i="8"/>
  <c r="K22" i="8"/>
  <c r="E22" i="8"/>
  <c r="F22" i="8"/>
  <c r="G22" i="8"/>
  <c r="H22" i="8"/>
  <c r="I22" i="8"/>
  <c r="A17" i="7"/>
  <c r="B17" i="7"/>
  <c r="C17" i="7"/>
  <c r="D17" i="7"/>
  <c r="E17" i="7"/>
  <c r="F17" i="7"/>
  <c r="G17" i="7"/>
  <c r="H17" i="7"/>
  <c r="A27" i="7"/>
  <c r="B27" i="7"/>
  <c r="C27" i="7"/>
  <c r="D27" i="7"/>
  <c r="E27" i="7"/>
  <c r="F27" i="7"/>
  <c r="G27" i="7"/>
  <c r="H27" i="7"/>
  <c r="A33" i="7"/>
  <c r="B33" i="7"/>
  <c r="C33" i="7"/>
  <c r="D33" i="7"/>
  <c r="E33" i="7"/>
  <c r="F33" i="7"/>
  <c r="G33" i="7"/>
  <c r="H33" i="7"/>
  <c r="A18" i="7"/>
  <c r="B18" i="7"/>
  <c r="C18" i="7"/>
  <c r="D18" i="7"/>
  <c r="E18" i="7"/>
  <c r="F18" i="7"/>
  <c r="G18" i="7"/>
  <c r="H18" i="7"/>
  <c r="U18" i="6"/>
  <c r="Y18" i="6"/>
  <c r="AC18" i="6"/>
  <c r="U32" i="6"/>
  <c r="Y32" i="6"/>
  <c r="AC32" i="6"/>
  <c r="U38" i="6"/>
  <c r="Y38" i="6"/>
  <c r="AC38" i="6"/>
  <c r="U44" i="6"/>
  <c r="Y44" i="6"/>
  <c r="AC44" i="6"/>
  <c r="L18" i="6"/>
  <c r="M18" i="6"/>
  <c r="N18" i="6"/>
  <c r="P18" i="6"/>
  <c r="Q18" i="6"/>
  <c r="L32" i="6"/>
  <c r="M32" i="6"/>
  <c r="N32" i="6"/>
  <c r="P32" i="6"/>
  <c r="Q32" i="6"/>
  <c r="L38" i="6"/>
  <c r="M38" i="6"/>
  <c r="N38" i="6"/>
  <c r="AD38" i="6"/>
  <c r="P38" i="6"/>
  <c r="Q38" i="6"/>
  <c r="L44" i="6"/>
  <c r="M44" i="6"/>
  <c r="N44" i="6"/>
  <c r="P44" i="6"/>
  <c r="Q44" i="6"/>
  <c r="A18" i="6"/>
  <c r="B18" i="6"/>
  <c r="D18" i="6"/>
  <c r="E18" i="6"/>
  <c r="F18" i="6"/>
  <c r="A32" i="6"/>
  <c r="B32" i="6"/>
  <c r="D32" i="6"/>
  <c r="E32" i="6"/>
  <c r="A38" i="6"/>
  <c r="B38" i="6"/>
  <c r="D38" i="6"/>
  <c r="E38" i="6"/>
  <c r="A44" i="6"/>
  <c r="B44" i="6"/>
  <c r="D44" i="6"/>
  <c r="E44" i="6"/>
  <c r="K213" i="5"/>
  <c r="L213" i="5"/>
  <c r="M213" i="5"/>
  <c r="N213" i="5"/>
  <c r="O213" i="5"/>
  <c r="P213" i="5"/>
  <c r="K179" i="5"/>
  <c r="L179" i="5"/>
  <c r="M179" i="5"/>
  <c r="N179" i="5"/>
  <c r="O179" i="5"/>
  <c r="P179" i="5"/>
  <c r="K27" i="5"/>
  <c r="L27" i="5"/>
  <c r="M27" i="5"/>
  <c r="N27" i="5"/>
  <c r="O27" i="5"/>
  <c r="P27" i="5"/>
  <c r="K149" i="5"/>
  <c r="L149" i="5"/>
  <c r="M149" i="5"/>
  <c r="N149" i="5"/>
  <c r="O149" i="5"/>
  <c r="P149" i="5"/>
  <c r="K162" i="5"/>
  <c r="L162" i="5"/>
  <c r="M162" i="5"/>
  <c r="N162" i="5"/>
  <c r="O162" i="5"/>
  <c r="P162" i="5"/>
  <c r="K163" i="5"/>
  <c r="L163" i="5"/>
  <c r="M163" i="5"/>
  <c r="N163" i="5"/>
  <c r="O163" i="5"/>
  <c r="P163" i="5"/>
  <c r="K197" i="5"/>
  <c r="L197" i="5"/>
  <c r="M197" i="5"/>
  <c r="N197" i="5"/>
  <c r="O197" i="5"/>
  <c r="P197" i="5"/>
  <c r="K101" i="5"/>
  <c r="L101" i="5"/>
  <c r="M101" i="5"/>
  <c r="N101" i="5"/>
  <c r="O101" i="5"/>
  <c r="P101" i="5"/>
  <c r="K70" i="5"/>
  <c r="L70" i="5"/>
  <c r="M70" i="5"/>
  <c r="N70" i="5"/>
  <c r="O70" i="5"/>
  <c r="P70" i="5"/>
  <c r="K51" i="5"/>
  <c r="L51" i="5"/>
  <c r="M51" i="5"/>
  <c r="N51" i="5"/>
  <c r="O51" i="5"/>
  <c r="P51" i="5"/>
  <c r="N6" i="5"/>
  <c r="O6" i="5"/>
  <c r="P6" i="5"/>
  <c r="K236" i="5"/>
  <c r="L236" i="5"/>
  <c r="M236" i="5"/>
  <c r="N236" i="5"/>
  <c r="O236" i="5"/>
  <c r="P236" i="5"/>
  <c r="K35" i="5"/>
  <c r="L35" i="5"/>
  <c r="M35" i="5"/>
  <c r="N35" i="5"/>
  <c r="O35" i="5"/>
  <c r="P35" i="5"/>
  <c r="K16" i="5"/>
  <c r="L16" i="5"/>
  <c r="M16" i="5"/>
  <c r="N16" i="5"/>
  <c r="O16" i="5"/>
  <c r="P16" i="5"/>
  <c r="B89" i="5"/>
  <c r="C89" i="5"/>
  <c r="D89" i="5"/>
  <c r="E89" i="5"/>
  <c r="F89" i="5"/>
  <c r="G89" i="5"/>
  <c r="H89" i="5"/>
  <c r="A137" i="5"/>
  <c r="B137" i="5"/>
  <c r="C137" i="5"/>
  <c r="D137" i="5"/>
  <c r="E137" i="5"/>
  <c r="F137" i="5"/>
  <c r="G137" i="5"/>
  <c r="H137" i="5"/>
  <c r="A79" i="5"/>
  <c r="B79" i="5"/>
  <c r="C79" i="5"/>
  <c r="D79" i="5"/>
  <c r="E79" i="5"/>
  <c r="F79" i="5"/>
  <c r="G79" i="5"/>
  <c r="H79" i="5"/>
  <c r="A40" i="5"/>
  <c r="B40" i="5"/>
  <c r="C40" i="5"/>
  <c r="D40" i="5"/>
  <c r="E40" i="5"/>
  <c r="F40" i="5"/>
  <c r="G40" i="5"/>
  <c r="H40" i="5"/>
  <c r="A121" i="5"/>
  <c r="B121" i="5"/>
  <c r="C121" i="5"/>
  <c r="D121" i="5"/>
  <c r="E121" i="5"/>
  <c r="F121" i="5"/>
  <c r="G121" i="5"/>
  <c r="H121" i="5"/>
  <c r="B53" i="5"/>
  <c r="C53" i="5"/>
  <c r="D53" i="5"/>
  <c r="E53" i="5"/>
  <c r="F53" i="5"/>
  <c r="G53" i="5"/>
  <c r="H53" i="5"/>
  <c r="A159" i="5"/>
  <c r="B159" i="5"/>
  <c r="C159" i="5"/>
  <c r="D159" i="5"/>
  <c r="E159" i="5"/>
  <c r="F159" i="5"/>
  <c r="G159" i="5"/>
  <c r="H159" i="5"/>
  <c r="A112" i="5"/>
  <c r="B112" i="5"/>
  <c r="C112" i="5"/>
  <c r="D112" i="5"/>
  <c r="E112" i="5"/>
  <c r="F112" i="5"/>
  <c r="G112" i="5"/>
  <c r="H112" i="5"/>
  <c r="A52" i="5"/>
  <c r="B52" i="5"/>
  <c r="C52" i="5"/>
  <c r="D52" i="5"/>
  <c r="E52" i="5"/>
  <c r="F52" i="5"/>
  <c r="G52" i="5"/>
  <c r="H52" i="5"/>
  <c r="L119" i="3"/>
  <c r="M119" i="3"/>
  <c r="O119" i="3"/>
  <c r="P119" i="3"/>
  <c r="Q119" i="3"/>
  <c r="R119" i="3"/>
  <c r="S119" i="3"/>
  <c r="L60" i="3"/>
  <c r="M60" i="3"/>
  <c r="O60" i="3"/>
  <c r="P60" i="3"/>
  <c r="Q60" i="3"/>
  <c r="R60" i="3"/>
  <c r="S60" i="3"/>
  <c r="L181" i="3"/>
  <c r="M181" i="3"/>
  <c r="O181" i="3"/>
  <c r="P181" i="3"/>
  <c r="Q181" i="3"/>
  <c r="R181" i="3"/>
  <c r="S181" i="3"/>
  <c r="M59" i="3"/>
  <c r="N59" i="3"/>
  <c r="O59" i="3"/>
  <c r="P59" i="3"/>
  <c r="Q59" i="3"/>
  <c r="R59" i="3"/>
  <c r="S59" i="3"/>
  <c r="L91" i="3"/>
  <c r="M91" i="3"/>
  <c r="O91" i="3"/>
  <c r="P91" i="3"/>
  <c r="Q91" i="3"/>
  <c r="R91" i="3"/>
  <c r="S91" i="3"/>
  <c r="L228" i="3"/>
  <c r="M228" i="3"/>
  <c r="O228" i="3"/>
  <c r="P228" i="3"/>
  <c r="Q228" i="3"/>
  <c r="R228" i="3"/>
  <c r="S228" i="3"/>
  <c r="L141" i="3"/>
  <c r="M141" i="3"/>
  <c r="O141" i="3"/>
  <c r="P141" i="3"/>
  <c r="Q141" i="3"/>
  <c r="R141" i="3"/>
  <c r="S141" i="3"/>
  <c r="L173" i="3"/>
  <c r="M173" i="3"/>
  <c r="T165" i="3"/>
  <c r="O173" i="3"/>
  <c r="P173" i="3"/>
  <c r="Q173" i="3"/>
  <c r="R173" i="3"/>
  <c r="S173" i="3"/>
  <c r="L189" i="3"/>
  <c r="M189" i="3"/>
  <c r="O189" i="3"/>
  <c r="P189" i="3"/>
  <c r="Q189" i="3"/>
  <c r="R189" i="3"/>
  <c r="S189" i="3"/>
  <c r="L86" i="3"/>
  <c r="M86" i="3"/>
  <c r="O86" i="3"/>
  <c r="P86" i="3"/>
  <c r="Q86" i="3"/>
  <c r="R86" i="3"/>
  <c r="S86" i="3"/>
  <c r="L169" i="3"/>
  <c r="M169" i="3"/>
  <c r="O169" i="3"/>
  <c r="P169" i="3"/>
  <c r="Q169" i="3"/>
  <c r="R169" i="3"/>
  <c r="S169" i="3"/>
  <c r="L26" i="3"/>
  <c r="M26" i="3"/>
  <c r="O26" i="3"/>
  <c r="P26" i="3"/>
  <c r="Q26" i="3"/>
  <c r="R26" i="3"/>
  <c r="S26" i="3"/>
  <c r="M36" i="3"/>
  <c r="U82" i="3"/>
  <c r="O36" i="3"/>
  <c r="P36" i="3"/>
  <c r="Q36" i="3"/>
  <c r="R36" i="3"/>
  <c r="S36" i="3"/>
  <c r="M72" i="3"/>
  <c r="N37" i="3"/>
  <c r="T30" i="3"/>
  <c r="O72" i="3"/>
  <c r="P72" i="3"/>
  <c r="Q72" i="3"/>
  <c r="R72" i="3"/>
  <c r="S72" i="3"/>
  <c r="A169" i="3"/>
  <c r="B169" i="3"/>
  <c r="C169" i="3"/>
  <c r="D169" i="3"/>
  <c r="E169" i="3"/>
  <c r="F169" i="3"/>
  <c r="G169" i="3"/>
  <c r="H169" i="3"/>
  <c r="A142" i="3"/>
  <c r="B142" i="3"/>
  <c r="C142" i="3"/>
  <c r="J142" i="3"/>
  <c r="D142" i="3"/>
  <c r="E142" i="3"/>
  <c r="F142" i="3"/>
  <c r="G142" i="3"/>
  <c r="H142" i="3"/>
  <c r="A200" i="3"/>
  <c r="B200" i="3"/>
  <c r="C200" i="3"/>
  <c r="J200" i="3"/>
  <c r="D200" i="3"/>
  <c r="E200" i="3"/>
  <c r="F200" i="3"/>
  <c r="G200" i="3"/>
  <c r="H200" i="3"/>
  <c r="A79" i="3"/>
  <c r="B79" i="3"/>
  <c r="C79" i="3"/>
  <c r="D79" i="3"/>
  <c r="E79" i="3"/>
  <c r="F79" i="3"/>
  <c r="G79" i="3"/>
  <c r="H79" i="3"/>
  <c r="A71" i="3"/>
  <c r="B71" i="3"/>
  <c r="C71" i="3"/>
  <c r="J71" i="3"/>
  <c r="D71" i="3"/>
  <c r="E71" i="3"/>
  <c r="F71" i="3"/>
  <c r="G71" i="3"/>
  <c r="H71" i="3"/>
  <c r="A132" i="3"/>
  <c r="B132" i="3"/>
  <c r="C132" i="3"/>
  <c r="I132" i="3"/>
  <c r="D132" i="3"/>
  <c r="E132" i="3"/>
  <c r="F132" i="3"/>
  <c r="G132" i="3"/>
  <c r="H132" i="3"/>
  <c r="A105" i="3"/>
  <c r="B105" i="3"/>
  <c r="C105" i="3"/>
  <c r="D105" i="3"/>
  <c r="E105" i="3"/>
  <c r="F105" i="3"/>
  <c r="G105" i="3"/>
  <c r="H105" i="3"/>
  <c r="A192" i="3"/>
  <c r="B192" i="3"/>
  <c r="C192" i="3"/>
  <c r="J192" i="3"/>
  <c r="D192" i="3"/>
  <c r="E192" i="3"/>
  <c r="F192" i="3"/>
  <c r="G192" i="3"/>
  <c r="H192" i="3"/>
  <c r="A106" i="3"/>
  <c r="B106" i="3"/>
  <c r="C106" i="3"/>
  <c r="J106" i="3"/>
  <c r="D106" i="3"/>
  <c r="E106" i="3"/>
  <c r="F106" i="3"/>
  <c r="G106" i="3"/>
  <c r="H106" i="3"/>
  <c r="A17" i="3"/>
  <c r="B17" i="3"/>
  <c r="C17" i="3"/>
  <c r="D17" i="3"/>
  <c r="E17" i="3"/>
  <c r="F17" i="3"/>
  <c r="G17" i="3"/>
  <c r="H17" i="3"/>
  <c r="B35" i="3"/>
  <c r="C35" i="3"/>
  <c r="I35" i="3"/>
  <c r="D35" i="3"/>
  <c r="E35" i="3"/>
  <c r="F35" i="3"/>
  <c r="G35" i="3"/>
  <c r="H35" i="3"/>
  <c r="B85" i="3"/>
  <c r="C85" i="3"/>
  <c r="D85" i="3"/>
  <c r="E85" i="3"/>
  <c r="F85" i="3"/>
  <c r="G85" i="3"/>
  <c r="H85" i="3"/>
  <c r="A8" i="9"/>
  <c r="B8" i="9"/>
  <c r="D8" i="9"/>
  <c r="E8" i="9"/>
  <c r="F8" i="9"/>
  <c r="G8" i="9"/>
  <c r="H8" i="9"/>
  <c r="A40" i="9"/>
  <c r="B40" i="9"/>
  <c r="E40" i="9"/>
  <c r="F40" i="9"/>
  <c r="G40" i="9"/>
  <c r="H40" i="9"/>
  <c r="A139" i="9"/>
  <c r="B139" i="9"/>
  <c r="D139" i="9"/>
  <c r="E139" i="9"/>
  <c r="F139" i="9"/>
  <c r="G139" i="9"/>
  <c r="H139" i="9"/>
  <c r="B15" i="9"/>
  <c r="D15" i="9"/>
  <c r="E15" i="9"/>
  <c r="F15" i="9"/>
  <c r="G15" i="9"/>
  <c r="H15" i="9"/>
  <c r="A151" i="9"/>
  <c r="B151" i="9"/>
  <c r="D151" i="9"/>
  <c r="E151" i="9"/>
  <c r="F151" i="9"/>
  <c r="G151" i="9"/>
  <c r="H151" i="9"/>
  <c r="A157" i="9"/>
  <c r="B157" i="9"/>
  <c r="D157" i="9"/>
  <c r="E157" i="9"/>
  <c r="F157" i="9"/>
  <c r="G157" i="9"/>
  <c r="H157" i="9"/>
  <c r="A89" i="9"/>
  <c r="B89" i="9"/>
  <c r="D89" i="9"/>
  <c r="E89" i="9"/>
  <c r="F89" i="9"/>
  <c r="G89" i="9"/>
  <c r="H89" i="9"/>
  <c r="A70" i="9"/>
  <c r="B70" i="9"/>
  <c r="D70" i="9"/>
  <c r="E70" i="9"/>
  <c r="F70" i="9"/>
  <c r="G70" i="9"/>
  <c r="H70" i="9"/>
  <c r="A97" i="9"/>
  <c r="B97" i="9"/>
  <c r="D97" i="9"/>
  <c r="E97" i="9"/>
  <c r="F97" i="9"/>
  <c r="G97" i="9"/>
  <c r="H97" i="9"/>
  <c r="A71" i="9"/>
  <c r="B71" i="9"/>
  <c r="D71" i="9"/>
  <c r="E71" i="9"/>
  <c r="F71" i="9"/>
  <c r="G71" i="9"/>
  <c r="H71" i="9"/>
  <c r="A7" i="8"/>
  <c r="B7" i="8"/>
  <c r="C7" i="8"/>
  <c r="E7" i="8"/>
  <c r="F7" i="8"/>
  <c r="G7" i="8"/>
  <c r="H7" i="8"/>
  <c r="I7" i="8"/>
  <c r="A6" i="7"/>
  <c r="B6" i="7"/>
  <c r="C6" i="7"/>
  <c r="D6" i="7"/>
  <c r="E6" i="7"/>
  <c r="F6" i="7"/>
  <c r="G6" i="7"/>
  <c r="H6" i="7"/>
  <c r="AC33" i="6"/>
  <c r="Y33" i="6"/>
  <c r="U33" i="6"/>
  <c r="Q33" i="6"/>
  <c r="P33" i="6"/>
  <c r="N33" i="6"/>
  <c r="M33" i="6"/>
  <c r="L33" i="6"/>
  <c r="U7" i="6"/>
  <c r="Y7" i="6"/>
  <c r="AC7" i="6"/>
  <c r="L7" i="6"/>
  <c r="M7" i="6"/>
  <c r="M20" i="6"/>
  <c r="M22" i="6"/>
  <c r="M39" i="6"/>
  <c r="M45" i="6"/>
  <c r="M90" i="6"/>
  <c r="N7" i="6"/>
  <c r="P7" i="6"/>
  <c r="Q7" i="6"/>
  <c r="A7" i="6"/>
  <c r="B7" i="6"/>
  <c r="D7" i="6"/>
  <c r="G7" i="6"/>
  <c r="E7" i="6"/>
  <c r="F7" i="6"/>
  <c r="A33" i="6"/>
  <c r="B33" i="6"/>
  <c r="D33" i="6"/>
  <c r="E33" i="6"/>
  <c r="E26" i="1"/>
  <c r="U26" i="1"/>
  <c r="AW4" i="1"/>
  <c r="T26" i="1"/>
  <c r="S26" i="1"/>
  <c r="R26" i="1"/>
  <c r="Q26" i="1"/>
  <c r="P26" i="1"/>
  <c r="AW19" i="1"/>
  <c r="O26" i="1"/>
  <c r="N26" i="1"/>
  <c r="M26" i="1"/>
  <c r="L26" i="1"/>
  <c r="K26" i="1"/>
  <c r="J26" i="1"/>
  <c r="I26" i="1"/>
  <c r="H26" i="1"/>
  <c r="G26" i="1"/>
  <c r="F26" i="1"/>
  <c r="AW6" i="1"/>
  <c r="V26" i="1"/>
  <c r="AW18" i="1"/>
  <c r="K65" i="5"/>
  <c r="L65" i="5"/>
  <c r="M65" i="5"/>
  <c r="N65" i="5"/>
  <c r="O65" i="5"/>
  <c r="P65" i="5"/>
  <c r="K186" i="5"/>
  <c r="L186" i="5"/>
  <c r="M186" i="5"/>
  <c r="N186" i="5"/>
  <c r="O186" i="5"/>
  <c r="P186" i="5"/>
  <c r="K218" i="5"/>
  <c r="L218" i="5"/>
  <c r="M218" i="5"/>
  <c r="N218" i="5"/>
  <c r="O218" i="5"/>
  <c r="P218" i="5"/>
  <c r="K151" i="5"/>
  <c r="L151" i="5"/>
  <c r="M151" i="5"/>
  <c r="N151" i="5"/>
  <c r="O151" i="5"/>
  <c r="P151" i="5"/>
  <c r="K227" i="5"/>
  <c r="L227" i="5"/>
  <c r="M227" i="5"/>
  <c r="N227" i="5"/>
  <c r="O227" i="5"/>
  <c r="P227" i="5"/>
  <c r="K102" i="5"/>
  <c r="L102" i="5"/>
  <c r="M102" i="5"/>
  <c r="N102" i="5"/>
  <c r="O102" i="5"/>
  <c r="P102" i="5"/>
  <c r="K165" i="5"/>
  <c r="L165" i="5"/>
  <c r="M165" i="5"/>
  <c r="N165" i="5"/>
  <c r="O165" i="5"/>
  <c r="P165" i="5"/>
  <c r="K52" i="5"/>
  <c r="L52" i="5"/>
  <c r="M52" i="5"/>
  <c r="N52" i="5"/>
  <c r="O52" i="5"/>
  <c r="P52" i="5"/>
  <c r="K143" i="5"/>
  <c r="L143" i="5"/>
  <c r="M143" i="5"/>
  <c r="N143" i="5"/>
  <c r="O143" i="5"/>
  <c r="P143" i="5"/>
  <c r="K141" i="5"/>
  <c r="L141" i="5"/>
  <c r="M141" i="5"/>
  <c r="N141" i="5"/>
  <c r="O141" i="5"/>
  <c r="P141" i="5"/>
  <c r="K68" i="5"/>
  <c r="L68" i="5"/>
  <c r="M68" i="5"/>
  <c r="N68" i="5"/>
  <c r="O68" i="5"/>
  <c r="P68" i="5"/>
  <c r="K37" i="5"/>
  <c r="L37" i="5"/>
  <c r="M37" i="5"/>
  <c r="N37" i="5"/>
  <c r="O37" i="5"/>
  <c r="P37" i="5"/>
  <c r="K240" i="5"/>
  <c r="L240" i="5"/>
  <c r="M240" i="5"/>
  <c r="N240" i="5"/>
  <c r="O240" i="5"/>
  <c r="P240" i="5"/>
  <c r="A136" i="5"/>
  <c r="B136" i="5"/>
  <c r="C136" i="5"/>
  <c r="D136" i="5"/>
  <c r="E136" i="5"/>
  <c r="F136" i="5"/>
  <c r="G136" i="5"/>
  <c r="H136" i="5"/>
  <c r="B36" i="5"/>
  <c r="C36" i="5"/>
  <c r="D36" i="5"/>
  <c r="E36" i="5"/>
  <c r="F36" i="5"/>
  <c r="G36" i="5"/>
  <c r="H36" i="5"/>
  <c r="A118" i="5"/>
  <c r="B118" i="5"/>
  <c r="C118" i="5"/>
  <c r="D118" i="5"/>
  <c r="E118" i="5"/>
  <c r="F118" i="5"/>
  <c r="G118" i="5"/>
  <c r="H118" i="5"/>
  <c r="A99" i="5"/>
  <c r="B99" i="5"/>
  <c r="C99" i="5"/>
  <c r="D99" i="5"/>
  <c r="E99" i="5"/>
  <c r="F99" i="5"/>
  <c r="G99" i="5"/>
  <c r="H99" i="5"/>
  <c r="A86" i="5"/>
  <c r="B86" i="5"/>
  <c r="C86" i="5"/>
  <c r="D86" i="5"/>
  <c r="E86" i="5"/>
  <c r="F86" i="5"/>
  <c r="G86" i="5"/>
  <c r="H86" i="5"/>
  <c r="A152" i="5"/>
  <c r="B152" i="5"/>
  <c r="C152" i="5"/>
  <c r="D152" i="5"/>
  <c r="E152" i="5"/>
  <c r="F152" i="5"/>
  <c r="G152" i="5"/>
  <c r="H152" i="5"/>
  <c r="A153" i="5"/>
  <c r="B153" i="5"/>
  <c r="C153" i="5"/>
  <c r="D153" i="5"/>
  <c r="E153" i="5"/>
  <c r="F153" i="5"/>
  <c r="G153" i="5"/>
  <c r="H153" i="5"/>
  <c r="A108" i="5"/>
  <c r="B108" i="5"/>
  <c r="C108" i="5"/>
  <c r="D108" i="5"/>
  <c r="E108" i="5"/>
  <c r="F108" i="5"/>
  <c r="G108" i="5"/>
  <c r="H108" i="5"/>
  <c r="A162" i="5"/>
  <c r="B162" i="5"/>
  <c r="C162" i="5"/>
  <c r="D162" i="5"/>
  <c r="E162" i="5"/>
  <c r="F162" i="5"/>
  <c r="G162" i="5"/>
  <c r="H162" i="5"/>
  <c r="A169" i="5"/>
  <c r="B169" i="5"/>
  <c r="C169" i="5"/>
  <c r="D169" i="5"/>
  <c r="E169" i="5"/>
  <c r="F169" i="5"/>
  <c r="G169" i="5"/>
  <c r="H169" i="5"/>
  <c r="M16" i="3"/>
  <c r="O16" i="3"/>
  <c r="P16" i="3"/>
  <c r="Q16" i="3"/>
  <c r="R16" i="3"/>
  <c r="S16" i="3"/>
  <c r="L23" i="3"/>
  <c r="M23" i="3"/>
  <c r="T34" i="3"/>
  <c r="O23" i="3"/>
  <c r="P23" i="3"/>
  <c r="Q23" i="3"/>
  <c r="R23" i="3"/>
  <c r="S23" i="3"/>
  <c r="L210" i="3"/>
  <c r="M210" i="3"/>
  <c r="T151" i="3"/>
  <c r="O210" i="3"/>
  <c r="P210" i="3"/>
  <c r="Q210" i="3"/>
  <c r="R210" i="3"/>
  <c r="S210" i="3"/>
  <c r="L171" i="3"/>
  <c r="M171" i="3"/>
  <c r="O171" i="3"/>
  <c r="P171" i="3"/>
  <c r="Q171" i="3"/>
  <c r="R171" i="3"/>
  <c r="S171" i="3"/>
  <c r="L37" i="3"/>
  <c r="U56" i="3"/>
  <c r="Q37" i="3"/>
  <c r="R37" i="3"/>
  <c r="S37" i="3"/>
  <c r="L200" i="3"/>
  <c r="M200" i="3"/>
  <c r="U225" i="3"/>
  <c r="O200" i="3"/>
  <c r="P200" i="3"/>
  <c r="Q200" i="3"/>
  <c r="R200" i="3"/>
  <c r="S200" i="3"/>
  <c r="M213" i="3"/>
  <c r="O213" i="3"/>
  <c r="P213" i="3"/>
  <c r="Q213" i="3"/>
  <c r="R213" i="3"/>
  <c r="S213" i="3"/>
  <c r="L90" i="3"/>
  <c r="M90" i="3"/>
  <c r="U162" i="3"/>
  <c r="O90" i="3"/>
  <c r="P90" i="3"/>
  <c r="Q90" i="3"/>
  <c r="R90" i="3"/>
  <c r="S90" i="3"/>
  <c r="M67" i="3"/>
  <c r="O67" i="3"/>
  <c r="P67" i="3"/>
  <c r="Q67" i="3"/>
  <c r="R67" i="3"/>
  <c r="S67" i="3"/>
  <c r="L180" i="3"/>
  <c r="M180" i="3"/>
  <c r="T103" i="3"/>
  <c r="O180" i="3"/>
  <c r="P180" i="3"/>
  <c r="Q180" i="3"/>
  <c r="R180" i="3"/>
  <c r="S180" i="3"/>
  <c r="L137" i="3"/>
  <c r="M137" i="3"/>
  <c r="U35" i="3"/>
  <c r="O137" i="3"/>
  <c r="P137" i="3"/>
  <c r="Q137" i="3"/>
  <c r="R137" i="3"/>
  <c r="S137" i="3"/>
  <c r="L111" i="3"/>
  <c r="M111" i="3"/>
  <c r="O111" i="3"/>
  <c r="P111" i="3"/>
  <c r="Q111" i="3"/>
  <c r="R111" i="3"/>
  <c r="S111" i="3"/>
  <c r="B90" i="3"/>
  <c r="C90" i="3"/>
  <c r="J90" i="3"/>
  <c r="D90" i="3"/>
  <c r="E90" i="3"/>
  <c r="F90" i="3"/>
  <c r="G90" i="3"/>
  <c r="H90" i="3"/>
  <c r="A14" i="3"/>
  <c r="B14" i="3"/>
  <c r="C14" i="3"/>
  <c r="J14" i="3"/>
  <c r="D14" i="3"/>
  <c r="E14" i="3"/>
  <c r="F14" i="3"/>
  <c r="G14" i="3"/>
  <c r="H14" i="3"/>
  <c r="A97" i="3"/>
  <c r="B97" i="3"/>
  <c r="C97" i="3"/>
  <c r="D97" i="3"/>
  <c r="E97" i="3"/>
  <c r="F97" i="3"/>
  <c r="G97" i="3"/>
  <c r="H97" i="3"/>
  <c r="A31" i="3"/>
  <c r="B31" i="3"/>
  <c r="C31" i="3"/>
  <c r="I31" i="3"/>
  <c r="D31" i="3"/>
  <c r="E31" i="3"/>
  <c r="F31" i="3"/>
  <c r="G31" i="3"/>
  <c r="H31" i="3"/>
  <c r="A183" i="3"/>
  <c r="B183" i="3"/>
  <c r="C183" i="3"/>
  <c r="D183" i="3"/>
  <c r="E183" i="3"/>
  <c r="F183" i="3"/>
  <c r="G183" i="3"/>
  <c r="H183" i="3"/>
  <c r="A76" i="3"/>
  <c r="B76" i="3"/>
  <c r="C76" i="3"/>
  <c r="D76" i="3"/>
  <c r="E76" i="3"/>
  <c r="F76" i="3"/>
  <c r="G76" i="3"/>
  <c r="H76" i="3"/>
  <c r="A49" i="3"/>
  <c r="B49" i="3"/>
  <c r="C49" i="3"/>
  <c r="J49" i="3"/>
  <c r="D49" i="3"/>
  <c r="E49" i="3"/>
  <c r="F49" i="3"/>
  <c r="G49" i="3"/>
  <c r="H49" i="3"/>
  <c r="A45" i="9"/>
  <c r="B45" i="9"/>
  <c r="E45" i="9"/>
  <c r="F45" i="9"/>
  <c r="G45" i="9"/>
  <c r="H45" i="9"/>
  <c r="A111" i="9"/>
  <c r="B111" i="9"/>
  <c r="D111" i="9"/>
  <c r="E111" i="9"/>
  <c r="F111" i="9"/>
  <c r="G111" i="9"/>
  <c r="H111" i="9"/>
  <c r="A35" i="9"/>
  <c r="B35" i="9"/>
  <c r="D35" i="9"/>
  <c r="E35" i="9"/>
  <c r="F35" i="9"/>
  <c r="G35" i="9"/>
  <c r="H35" i="9"/>
  <c r="A68" i="9"/>
  <c r="B68" i="9"/>
  <c r="E68" i="9"/>
  <c r="F68" i="9"/>
  <c r="G68" i="9"/>
  <c r="H68" i="9"/>
  <c r="A128" i="9"/>
  <c r="B128" i="9"/>
  <c r="D128" i="9"/>
  <c r="E128" i="9"/>
  <c r="F128" i="9"/>
  <c r="G128" i="9"/>
  <c r="H128" i="9"/>
  <c r="B26" i="9"/>
  <c r="C26" i="9"/>
  <c r="I26" i="9"/>
  <c r="D26" i="9"/>
  <c r="E26" i="9"/>
  <c r="F26" i="9"/>
  <c r="G26" i="9"/>
  <c r="H26" i="9"/>
  <c r="A12" i="9"/>
  <c r="B12" i="9"/>
  <c r="E12" i="9"/>
  <c r="F12" i="9"/>
  <c r="G12" i="9"/>
  <c r="H12" i="9"/>
  <c r="B121" i="9"/>
  <c r="D121" i="9"/>
  <c r="E121" i="9"/>
  <c r="F121" i="9"/>
  <c r="G121" i="9"/>
  <c r="H121" i="9"/>
  <c r="A161" i="9"/>
  <c r="B161" i="9"/>
  <c r="D161" i="9"/>
  <c r="E161" i="9"/>
  <c r="F161" i="9"/>
  <c r="G161" i="9"/>
  <c r="H161" i="9"/>
  <c r="A24" i="8"/>
  <c r="B24" i="8"/>
  <c r="C24" i="8"/>
  <c r="E24" i="8"/>
  <c r="F24" i="8"/>
  <c r="G24" i="8"/>
  <c r="H24" i="8"/>
  <c r="I24" i="8"/>
  <c r="A11" i="8"/>
  <c r="B11" i="8"/>
  <c r="C11" i="8"/>
  <c r="E11" i="8"/>
  <c r="F11" i="8"/>
  <c r="G11" i="8"/>
  <c r="H11" i="8"/>
  <c r="I11" i="8"/>
  <c r="A20" i="8"/>
  <c r="B20" i="8"/>
  <c r="C20" i="8"/>
  <c r="K20" i="8"/>
  <c r="E20" i="8"/>
  <c r="F20" i="8"/>
  <c r="G20" i="8"/>
  <c r="H20" i="8"/>
  <c r="I20" i="8"/>
  <c r="A14" i="7"/>
  <c r="B14" i="7"/>
  <c r="C14" i="7"/>
  <c r="D14" i="7"/>
  <c r="E14" i="7"/>
  <c r="F14" i="7"/>
  <c r="G14" i="7"/>
  <c r="H14" i="7"/>
  <c r="U22" i="6"/>
  <c r="Y22" i="6"/>
  <c r="AC22" i="6"/>
  <c r="U39" i="6"/>
  <c r="Y39" i="6"/>
  <c r="AC39" i="6"/>
  <c r="U45" i="6"/>
  <c r="Y45" i="6"/>
  <c r="AC45" i="6"/>
  <c r="L22" i="6"/>
  <c r="N22" i="6"/>
  <c r="P22" i="6"/>
  <c r="Q22" i="6"/>
  <c r="L39" i="6"/>
  <c r="L20" i="6"/>
  <c r="L45" i="6"/>
  <c r="L90" i="6"/>
  <c r="N39" i="6"/>
  <c r="AD39" i="6"/>
  <c r="P39" i="6"/>
  <c r="Q39" i="6"/>
  <c r="N45" i="6"/>
  <c r="P45" i="6"/>
  <c r="Q45" i="6"/>
  <c r="F19" i="6"/>
  <c r="F52" i="6"/>
  <c r="F16" i="6"/>
  <c r="F29" i="6"/>
  <c r="F30" i="6"/>
  <c r="F11" i="6"/>
  <c r="F41" i="6"/>
  <c r="F47" i="6"/>
  <c r="F46" i="6"/>
  <c r="F12" i="6"/>
  <c r="F48" i="6"/>
  <c r="F42" i="6"/>
  <c r="F37" i="6"/>
  <c r="F53" i="6"/>
  <c r="F44" i="6"/>
  <c r="F38" i="6"/>
  <c r="F32" i="6"/>
  <c r="F33" i="6"/>
  <c r="F45" i="6"/>
  <c r="E22" i="6"/>
  <c r="F22" i="6"/>
  <c r="E20" i="6"/>
  <c r="F20" i="6"/>
  <c r="A22" i="6"/>
  <c r="B22" i="6"/>
  <c r="D22" i="6"/>
  <c r="A45" i="6"/>
  <c r="B45" i="6"/>
  <c r="D45" i="6"/>
  <c r="E45" i="6"/>
  <c r="L119" i="5"/>
  <c r="M119" i="5"/>
  <c r="N119" i="5"/>
  <c r="O119" i="5"/>
  <c r="P119" i="5"/>
  <c r="K87" i="5"/>
  <c r="L87" i="5"/>
  <c r="M87" i="5"/>
  <c r="N87" i="5"/>
  <c r="O87" i="5"/>
  <c r="P87" i="5"/>
  <c r="K211" i="5"/>
  <c r="L211" i="5"/>
  <c r="M211" i="5"/>
  <c r="N211" i="5"/>
  <c r="O211" i="5"/>
  <c r="P211" i="5"/>
  <c r="K127" i="5"/>
  <c r="L127" i="5"/>
  <c r="M127" i="5"/>
  <c r="N127" i="5"/>
  <c r="O127" i="5"/>
  <c r="P127" i="5"/>
  <c r="K104" i="5"/>
  <c r="L104" i="5"/>
  <c r="M104" i="5"/>
  <c r="N104" i="5"/>
  <c r="O104" i="5"/>
  <c r="P104" i="5"/>
  <c r="K178" i="5"/>
  <c r="L178" i="5"/>
  <c r="M178" i="5"/>
  <c r="N178" i="5"/>
  <c r="O178" i="5"/>
  <c r="P178" i="5"/>
  <c r="K219" i="5"/>
  <c r="L219" i="5"/>
  <c r="M219" i="5"/>
  <c r="N219" i="5"/>
  <c r="O219" i="5"/>
  <c r="P219" i="5"/>
  <c r="K82" i="5"/>
  <c r="L82" i="5"/>
  <c r="M82" i="5"/>
  <c r="N82" i="5"/>
  <c r="O82" i="5"/>
  <c r="P82" i="5"/>
  <c r="K229" i="5"/>
  <c r="L229" i="5"/>
  <c r="M229" i="5"/>
  <c r="N229" i="5"/>
  <c r="O229" i="5"/>
  <c r="P229" i="5"/>
  <c r="K99" i="5"/>
  <c r="L99" i="5"/>
  <c r="M99" i="5"/>
  <c r="N99" i="5"/>
  <c r="O99" i="5"/>
  <c r="P99" i="5"/>
  <c r="K17" i="5"/>
  <c r="L17" i="5"/>
  <c r="M17" i="5"/>
  <c r="N17" i="5"/>
  <c r="O17" i="5"/>
  <c r="P17" i="5"/>
  <c r="K40" i="5"/>
  <c r="L40" i="5"/>
  <c r="M40" i="5"/>
  <c r="N40" i="5"/>
  <c r="O40" i="5"/>
  <c r="P40" i="5"/>
  <c r="K234" i="5"/>
  <c r="L234" i="5"/>
  <c r="M234" i="5"/>
  <c r="N234" i="5"/>
  <c r="O234" i="5"/>
  <c r="P234" i="5"/>
  <c r="K167" i="5"/>
  <c r="L167" i="5"/>
  <c r="M167" i="5"/>
  <c r="N167" i="5"/>
  <c r="O167" i="5"/>
  <c r="P167" i="5"/>
  <c r="K46" i="5"/>
  <c r="L46" i="5"/>
  <c r="M46" i="5"/>
  <c r="N46" i="5"/>
  <c r="O46" i="5"/>
  <c r="P46" i="5"/>
  <c r="A3" i="5"/>
  <c r="I18" i="10"/>
  <c r="B3" i="5"/>
  <c r="L18" i="10"/>
  <c r="D3" i="5"/>
  <c r="N18" i="10"/>
  <c r="E3" i="5"/>
  <c r="F3" i="5"/>
  <c r="G3" i="5"/>
  <c r="H3" i="5"/>
  <c r="A55" i="5"/>
  <c r="B55" i="5"/>
  <c r="C55" i="5"/>
  <c r="D55" i="5"/>
  <c r="E55" i="5"/>
  <c r="F55" i="5"/>
  <c r="G55" i="5"/>
  <c r="H55" i="5"/>
  <c r="A23" i="5"/>
  <c r="B23" i="5"/>
  <c r="C23" i="5"/>
  <c r="D23" i="5"/>
  <c r="E23" i="5"/>
  <c r="F23" i="5"/>
  <c r="G23" i="5"/>
  <c r="H23" i="5"/>
  <c r="A128" i="5"/>
  <c r="B128" i="5"/>
  <c r="C128" i="5"/>
  <c r="D128" i="5"/>
  <c r="E128" i="5"/>
  <c r="F128" i="5"/>
  <c r="G128" i="5"/>
  <c r="H128" i="5"/>
  <c r="A132" i="5"/>
  <c r="B132" i="5"/>
  <c r="C132" i="5"/>
  <c r="D132" i="5"/>
  <c r="E132" i="5"/>
  <c r="F132" i="5"/>
  <c r="G132" i="5"/>
  <c r="H132" i="5"/>
  <c r="A131" i="5"/>
  <c r="B131" i="5"/>
  <c r="C131" i="5"/>
  <c r="D131" i="5"/>
  <c r="E131" i="5"/>
  <c r="F131" i="5"/>
  <c r="G131" i="5"/>
  <c r="H131" i="5"/>
  <c r="A96" i="5"/>
  <c r="B96" i="5"/>
  <c r="C96" i="5"/>
  <c r="D96" i="5"/>
  <c r="E96" i="5"/>
  <c r="F96" i="5"/>
  <c r="G96" i="5"/>
  <c r="H96" i="5"/>
  <c r="A21" i="5"/>
  <c r="B21" i="5"/>
  <c r="C21" i="5"/>
  <c r="D21" i="5"/>
  <c r="E21" i="5"/>
  <c r="F21" i="5"/>
  <c r="G21" i="5"/>
  <c r="H21" i="5"/>
  <c r="L216" i="3"/>
  <c r="M216" i="3"/>
  <c r="O216" i="3"/>
  <c r="P216" i="3"/>
  <c r="Q216" i="3"/>
  <c r="R216" i="3"/>
  <c r="S216" i="3"/>
  <c r="L45" i="3"/>
  <c r="M45" i="3"/>
  <c r="O45" i="3"/>
  <c r="P45" i="3"/>
  <c r="Q45" i="3"/>
  <c r="R45" i="3"/>
  <c r="S45" i="3"/>
  <c r="L176" i="3"/>
  <c r="M176" i="3"/>
  <c r="O176" i="3"/>
  <c r="P176" i="3"/>
  <c r="Q176" i="3"/>
  <c r="R176" i="3"/>
  <c r="S176" i="3"/>
  <c r="L166" i="3"/>
  <c r="M166" i="3"/>
  <c r="T142" i="3"/>
  <c r="O166" i="3"/>
  <c r="P166" i="3"/>
  <c r="Q166" i="3"/>
  <c r="R166" i="3"/>
  <c r="S166" i="3"/>
  <c r="M219" i="3"/>
  <c r="T224" i="3"/>
  <c r="O219" i="3"/>
  <c r="P219" i="3"/>
  <c r="Q219" i="3"/>
  <c r="R219" i="3"/>
  <c r="S219" i="3"/>
  <c r="L78" i="3"/>
  <c r="M78" i="3"/>
  <c r="O78" i="3"/>
  <c r="P78" i="3"/>
  <c r="Q78" i="3"/>
  <c r="R78" i="3"/>
  <c r="S78" i="3"/>
  <c r="M48" i="3"/>
  <c r="T31" i="3"/>
  <c r="O48" i="3"/>
  <c r="P48" i="3"/>
  <c r="Q48" i="3"/>
  <c r="R48" i="3"/>
  <c r="S48" i="3"/>
  <c r="L108" i="3"/>
  <c r="M108" i="3"/>
  <c r="O108" i="3"/>
  <c r="P108" i="3"/>
  <c r="Q108" i="3"/>
  <c r="R108" i="3"/>
  <c r="S108" i="3"/>
  <c r="L208" i="3"/>
  <c r="M208" i="3"/>
  <c r="O208" i="3"/>
  <c r="P208" i="3"/>
  <c r="Q208" i="3"/>
  <c r="R208" i="3"/>
  <c r="S208" i="3"/>
  <c r="U39" i="3"/>
  <c r="E25" i="10"/>
  <c r="Q2" i="3"/>
  <c r="R2" i="3"/>
  <c r="S2" i="3"/>
  <c r="L182" i="3"/>
  <c r="M182" i="3"/>
  <c r="O182" i="3"/>
  <c r="P182" i="3"/>
  <c r="Q182" i="3"/>
  <c r="R182" i="3"/>
  <c r="S182" i="3"/>
  <c r="L152" i="3"/>
  <c r="M152" i="3"/>
  <c r="N152" i="3"/>
  <c r="O152" i="3"/>
  <c r="P152" i="3"/>
  <c r="Q152" i="3"/>
  <c r="R152" i="3"/>
  <c r="S152" i="3"/>
  <c r="B3" i="3"/>
  <c r="C3" i="3"/>
  <c r="D3" i="3"/>
  <c r="E3" i="3"/>
  <c r="F3" i="3"/>
  <c r="G3" i="3"/>
  <c r="H3" i="3"/>
  <c r="A55" i="3"/>
  <c r="B55" i="3"/>
  <c r="C55" i="3"/>
  <c r="D55" i="3"/>
  <c r="E55" i="3"/>
  <c r="F55" i="3"/>
  <c r="G55" i="3"/>
  <c r="H55" i="3"/>
  <c r="B67" i="3"/>
  <c r="C67" i="3"/>
  <c r="J67" i="3"/>
  <c r="D67" i="3"/>
  <c r="E67" i="3"/>
  <c r="F67" i="3"/>
  <c r="G67" i="3"/>
  <c r="H67" i="3"/>
  <c r="A185" i="3"/>
  <c r="B185" i="3"/>
  <c r="C185" i="3"/>
  <c r="D185" i="3"/>
  <c r="E185" i="3"/>
  <c r="F185" i="3"/>
  <c r="G185" i="3"/>
  <c r="H185" i="3"/>
  <c r="A77" i="3"/>
  <c r="B77" i="3"/>
  <c r="C77" i="3"/>
  <c r="D77" i="3"/>
  <c r="E77" i="3"/>
  <c r="F77" i="3"/>
  <c r="G77" i="3"/>
  <c r="H77" i="3"/>
  <c r="A116" i="3"/>
  <c r="B116" i="3"/>
  <c r="C116" i="3"/>
  <c r="I116" i="3"/>
  <c r="D116" i="3"/>
  <c r="E116" i="3"/>
  <c r="F116" i="3"/>
  <c r="G116" i="3"/>
  <c r="H116" i="3"/>
  <c r="A18" i="3"/>
  <c r="B18" i="3"/>
  <c r="C18" i="3"/>
  <c r="D18" i="3"/>
  <c r="E18" i="3"/>
  <c r="F18" i="3"/>
  <c r="G18" i="3"/>
  <c r="H18" i="3"/>
  <c r="A180" i="3"/>
  <c r="B180" i="3"/>
  <c r="C180" i="3"/>
  <c r="D180" i="3"/>
  <c r="E180" i="3"/>
  <c r="F180" i="3"/>
  <c r="G180" i="3"/>
  <c r="H180" i="3"/>
  <c r="A45" i="3"/>
  <c r="B45" i="3"/>
  <c r="C45" i="3"/>
  <c r="I45" i="3"/>
  <c r="D45" i="3"/>
  <c r="E45" i="3"/>
  <c r="F45" i="3"/>
  <c r="G45" i="3"/>
  <c r="H45" i="3"/>
  <c r="A57" i="3"/>
  <c r="B57" i="3"/>
  <c r="C57" i="3"/>
  <c r="I57" i="3"/>
  <c r="D57" i="3"/>
  <c r="E57" i="3"/>
  <c r="F57" i="3"/>
  <c r="G57" i="3"/>
  <c r="H57" i="3"/>
  <c r="A117" i="3"/>
  <c r="B117" i="3"/>
  <c r="C117" i="3"/>
  <c r="D117" i="3"/>
  <c r="E117" i="3"/>
  <c r="F117" i="3"/>
  <c r="G117" i="3"/>
  <c r="H117" i="3"/>
  <c r="A57" i="9"/>
  <c r="B57" i="9"/>
  <c r="D57" i="9"/>
  <c r="E57" i="9"/>
  <c r="F57" i="9"/>
  <c r="G57" i="9"/>
  <c r="H57" i="9"/>
  <c r="B55" i="9"/>
  <c r="C55" i="9"/>
  <c r="D55" i="9"/>
  <c r="E55" i="9"/>
  <c r="F55" i="9"/>
  <c r="G55" i="9"/>
  <c r="H55" i="9"/>
  <c r="A92" i="9"/>
  <c r="B92" i="9"/>
  <c r="D92" i="9"/>
  <c r="E92" i="9"/>
  <c r="F92" i="9"/>
  <c r="G92" i="9"/>
  <c r="H92" i="9"/>
  <c r="A127" i="9"/>
  <c r="B127" i="9"/>
  <c r="D127" i="9"/>
  <c r="E127" i="9"/>
  <c r="F127" i="9"/>
  <c r="G127" i="9"/>
  <c r="H127" i="9"/>
  <c r="A84" i="9"/>
  <c r="B84" i="9"/>
  <c r="D84" i="9"/>
  <c r="E84" i="9"/>
  <c r="F84" i="9"/>
  <c r="G84" i="9"/>
  <c r="H84" i="9"/>
  <c r="A146" i="9"/>
  <c r="B146" i="9"/>
  <c r="D146" i="9"/>
  <c r="E146" i="9"/>
  <c r="F146" i="9"/>
  <c r="G146" i="9"/>
  <c r="H146" i="9"/>
  <c r="A124" i="9"/>
  <c r="B124" i="9"/>
  <c r="D124" i="9"/>
  <c r="E124" i="9"/>
  <c r="F124" i="9"/>
  <c r="G124" i="9"/>
  <c r="H124" i="9"/>
  <c r="A41" i="9"/>
  <c r="B41" i="9"/>
  <c r="D41" i="9"/>
  <c r="E41" i="9"/>
  <c r="F41" i="9"/>
  <c r="G41" i="9"/>
  <c r="H41" i="9"/>
  <c r="A73" i="9"/>
  <c r="B73" i="9"/>
  <c r="D73" i="9"/>
  <c r="E73" i="9"/>
  <c r="F73" i="9"/>
  <c r="G73" i="9"/>
  <c r="H73" i="9"/>
  <c r="A4" i="8"/>
  <c r="B4" i="8"/>
  <c r="C4" i="8"/>
  <c r="E4" i="8"/>
  <c r="F4" i="8"/>
  <c r="G4" i="8"/>
  <c r="H4" i="8"/>
  <c r="I4" i="8"/>
  <c r="A47" i="8"/>
  <c r="B47" i="8"/>
  <c r="C47" i="8"/>
  <c r="K47" i="8"/>
  <c r="E47" i="8"/>
  <c r="F47" i="8"/>
  <c r="G47" i="8"/>
  <c r="H47" i="8"/>
  <c r="I47" i="8"/>
  <c r="A46" i="8"/>
  <c r="B46" i="8"/>
  <c r="C46" i="8"/>
  <c r="E46" i="8"/>
  <c r="F46" i="8"/>
  <c r="G46" i="8"/>
  <c r="H46" i="8"/>
  <c r="I46" i="8"/>
  <c r="A42" i="8"/>
  <c r="B42" i="8"/>
  <c r="C42" i="8"/>
  <c r="E42" i="8"/>
  <c r="F42" i="8"/>
  <c r="G42" i="8"/>
  <c r="H42" i="8"/>
  <c r="I42" i="8"/>
  <c r="A27" i="8"/>
  <c r="B27" i="8"/>
  <c r="C27" i="8"/>
  <c r="E27" i="8"/>
  <c r="F27" i="8"/>
  <c r="G27" i="8"/>
  <c r="H27" i="8"/>
  <c r="I27" i="8"/>
  <c r="A2" i="7"/>
  <c r="B2" i="7"/>
  <c r="C2" i="7"/>
  <c r="I2" i="7"/>
  <c r="D2" i="7"/>
  <c r="E2" i="7"/>
  <c r="F2" i="7"/>
  <c r="G2" i="7"/>
  <c r="H2" i="7"/>
  <c r="U20" i="6"/>
  <c r="Y20" i="6"/>
  <c r="AC20" i="6"/>
  <c r="N20" i="6"/>
  <c r="P20" i="6"/>
  <c r="Q20" i="6"/>
  <c r="I20" i="6"/>
  <c r="A20" i="6"/>
  <c r="B20" i="6"/>
  <c r="D20" i="6"/>
  <c r="K13" i="5"/>
  <c r="L13" i="5"/>
  <c r="M13" i="5"/>
  <c r="N13" i="5"/>
  <c r="O13" i="5"/>
  <c r="P13" i="5"/>
  <c r="K28" i="5"/>
  <c r="L28" i="5"/>
  <c r="M28" i="5"/>
  <c r="N28" i="5"/>
  <c r="O28" i="5"/>
  <c r="P28" i="5"/>
  <c r="K161" i="5"/>
  <c r="L161" i="5"/>
  <c r="M161" i="5"/>
  <c r="N161" i="5"/>
  <c r="O161" i="5"/>
  <c r="P161" i="5"/>
  <c r="K203" i="5"/>
  <c r="L203" i="5"/>
  <c r="M203" i="5"/>
  <c r="N203" i="5"/>
  <c r="O203" i="5"/>
  <c r="P203" i="5"/>
  <c r="N3" i="5"/>
  <c r="O3" i="5"/>
  <c r="P3" i="5"/>
  <c r="K2" i="5"/>
  <c r="I29" i="10"/>
  <c r="L2" i="5"/>
  <c r="M2" i="5"/>
  <c r="N2" i="5"/>
  <c r="O2" i="5"/>
  <c r="P2" i="5"/>
  <c r="N5" i="5"/>
  <c r="O5" i="5"/>
  <c r="P5" i="5"/>
  <c r="K67" i="5"/>
  <c r="L67" i="5"/>
  <c r="M67" i="5"/>
  <c r="N67" i="5"/>
  <c r="O67" i="5"/>
  <c r="P67" i="5"/>
  <c r="K111" i="5"/>
  <c r="L111" i="5"/>
  <c r="M111" i="5"/>
  <c r="N111" i="5"/>
  <c r="O111" i="5"/>
  <c r="P111" i="5"/>
  <c r="K185" i="5"/>
  <c r="L185" i="5"/>
  <c r="M185" i="5"/>
  <c r="N185" i="5"/>
  <c r="O185" i="5"/>
  <c r="P185" i="5"/>
  <c r="B42" i="5"/>
  <c r="C42" i="5"/>
  <c r="D42" i="5"/>
  <c r="E42" i="5"/>
  <c r="F42" i="5"/>
  <c r="G42" i="5"/>
  <c r="H42" i="5"/>
  <c r="A24" i="5"/>
  <c r="B24" i="5"/>
  <c r="C24" i="5"/>
  <c r="D24" i="5"/>
  <c r="E24" i="5"/>
  <c r="F24" i="5"/>
  <c r="G24" i="5"/>
  <c r="H24" i="5"/>
  <c r="A81" i="5"/>
  <c r="B81" i="5"/>
  <c r="C81" i="5"/>
  <c r="D81" i="5"/>
  <c r="E81" i="5"/>
  <c r="F81" i="5"/>
  <c r="G81" i="5"/>
  <c r="H81" i="5"/>
  <c r="A141" i="5"/>
  <c r="B141" i="5"/>
  <c r="C141" i="5"/>
  <c r="D141" i="5"/>
  <c r="E141" i="5"/>
  <c r="F141" i="5"/>
  <c r="G141" i="5"/>
  <c r="H141" i="5"/>
  <c r="A33" i="5"/>
  <c r="B33" i="5"/>
  <c r="C33" i="5"/>
  <c r="D33" i="5"/>
  <c r="E33" i="5"/>
  <c r="F33" i="5"/>
  <c r="G33" i="5"/>
  <c r="H33" i="5"/>
  <c r="A87" i="5"/>
  <c r="B87" i="5"/>
  <c r="C87" i="5"/>
  <c r="D87" i="5"/>
  <c r="E87" i="5"/>
  <c r="F87" i="5"/>
  <c r="G87" i="5"/>
  <c r="H87" i="5"/>
  <c r="A19" i="5"/>
  <c r="B19" i="5"/>
  <c r="C19" i="5"/>
  <c r="D19" i="5"/>
  <c r="E19" i="5"/>
  <c r="F19" i="5"/>
  <c r="G19" i="5"/>
  <c r="H19" i="5"/>
  <c r="A70" i="5"/>
  <c r="B70" i="5"/>
  <c r="C70" i="5"/>
  <c r="D70" i="5"/>
  <c r="E70" i="5"/>
  <c r="F70" i="5"/>
  <c r="G70" i="5"/>
  <c r="H70" i="5"/>
  <c r="A130" i="5"/>
  <c r="B130" i="5"/>
  <c r="C130" i="5"/>
  <c r="D130" i="5"/>
  <c r="E130" i="5"/>
  <c r="F130" i="5"/>
  <c r="G130" i="5"/>
  <c r="H130" i="5"/>
  <c r="L102" i="3"/>
  <c r="M102" i="3"/>
  <c r="O102" i="3"/>
  <c r="P102" i="3"/>
  <c r="Q102" i="3"/>
  <c r="R102" i="3"/>
  <c r="S102" i="3"/>
  <c r="M179" i="3"/>
  <c r="U178" i="3"/>
  <c r="O179" i="3"/>
  <c r="P179" i="3"/>
  <c r="Q179" i="3"/>
  <c r="R179" i="3"/>
  <c r="S179" i="3"/>
  <c r="L105" i="3"/>
  <c r="M105" i="3"/>
  <c r="O105" i="3"/>
  <c r="P105" i="3"/>
  <c r="Q105" i="3"/>
  <c r="R105" i="3"/>
  <c r="S105" i="3"/>
  <c r="L122" i="3"/>
  <c r="M122" i="3"/>
  <c r="O122" i="3"/>
  <c r="P122" i="3"/>
  <c r="Q122" i="3"/>
  <c r="R122" i="3"/>
  <c r="S122" i="3"/>
  <c r="A28" i="10"/>
  <c r="B28" i="10"/>
  <c r="C28" i="10"/>
  <c r="E28" i="10"/>
  <c r="Q5" i="3"/>
  <c r="R5" i="3"/>
  <c r="S5" i="3"/>
  <c r="M24" i="3"/>
  <c r="T3" i="3"/>
  <c r="O24" i="3"/>
  <c r="P24" i="3"/>
  <c r="Q24" i="3"/>
  <c r="R24" i="3"/>
  <c r="S24" i="3"/>
  <c r="L89" i="3"/>
  <c r="M89" i="3"/>
  <c r="O89" i="3"/>
  <c r="P89" i="3"/>
  <c r="Q89" i="3"/>
  <c r="R89" i="3"/>
  <c r="S89" i="3"/>
  <c r="L46" i="3"/>
  <c r="M46" i="3"/>
  <c r="T182" i="3"/>
  <c r="O46" i="3"/>
  <c r="P46" i="3"/>
  <c r="Q46" i="3"/>
  <c r="R46" i="3"/>
  <c r="S46" i="3"/>
  <c r="L28" i="3"/>
  <c r="M28" i="3"/>
  <c r="O28" i="3"/>
  <c r="P28" i="3"/>
  <c r="Q28" i="3"/>
  <c r="R28" i="3"/>
  <c r="S28" i="3"/>
  <c r="A53" i="3"/>
  <c r="B53" i="3"/>
  <c r="C53" i="3"/>
  <c r="D53" i="3"/>
  <c r="E53" i="3"/>
  <c r="F53" i="3"/>
  <c r="G53" i="3"/>
  <c r="H53" i="3"/>
  <c r="B122" i="3"/>
  <c r="C122" i="3"/>
  <c r="I122" i="3"/>
  <c r="D122" i="3"/>
  <c r="E122" i="3"/>
  <c r="F122" i="3"/>
  <c r="G122" i="3"/>
  <c r="H122" i="3"/>
  <c r="A178" i="3"/>
  <c r="B178" i="3"/>
  <c r="C178" i="3"/>
  <c r="D178" i="3"/>
  <c r="E178" i="3"/>
  <c r="F178" i="3"/>
  <c r="G178" i="3"/>
  <c r="H178" i="3"/>
  <c r="A99" i="3"/>
  <c r="B99" i="3"/>
  <c r="C99" i="3"/>
  <c r="J99" i="3"/>
  <c r="D99" i="3"/>
  <c r="E99" i="3"/>
  <c r="F99" i="3"/>
  <c r="G99" i="3"/>
  <c r="H99" i="3"/>
  <c r="B114" i="3"/>
  <c r="C114" i="3"/>
  <c r="D114" i="3"/>
  <c r="E114" i="3"/>
  <c r="F114" i="3"/>
  <c r="G114" i="3"/>
  <c r="H114" i="3"/>
  <c r="A212" i="3"/>
  <c r="B212" i="3"/>
  <c r="C212" i="3"/>
  <c r="D212" i="3"/>
  <c r="E212" i="3"/>
  <c r="F212" i="3"/>
  <c r="G212" i="3"/>
  <c r="H212" i="3"/>
  <c r="A152" i="3"/>
  <c r="B152" i="3"/>
  <c r="C152" i="3"/>
  <c r="J152" i="3"/>
  <c r="D152" i="3"/>
  <c r="E152" i="3"/>
  <c r="F152" i="3"/>
  <c r="G152" i="3"/>
  <c r="H152" i="3"/>
  <c r="A11" i="3"/>
  <c r="B11" i="3"/>
  <c r="C11" i="3"/>
  <c r="D11" i="3"/>
  <c r="E11" i="3"/>
  <c r="F11" i="3"/>
  <c r="G11" i="3"/>
  <c r="H11" i="3"/>
  <c r="A103" i="3"/>
  <c r="B103" i="3"/>
  <c r="C103" i="3"/>
  <c r="D103" i="3"/>
  <c r="E103" i="3"/>
  <c r="F103" i="3"/>
  <c r="G103" i="3"/>
  <c r="H103" i="3"/>
  <c r="A21" i="10"/>
  <c r="B4" i="3"/>
  <c r="B21" i="10"/>
  <c r="C4" i="3"/>
  <c r="C21" i="10"/>
  <c r="D4" i="3"/>
  <c r="D21" i="10"/>
  <c r="E4" i="3"/>
  <c r="F4" i="3"/>
  <c r="G4" i="3"/>
  <c r="H4" i="3"/>
  <c r="A158" i="3"/>
  <c r="B158" i="3"/>
  <c r="C158" i="3"/>
  <c r="J158" i="3"/>
  <c r="D158" i="3"/>
  <c r="E158" i="3"/>
  <c r="F158" i="3"/>
  <c r="G158" i="3"/>
  <c r="H158" i="3"/>
  <c r="K50" i="6"/>
  <c r="K43" i="6"/>
  <c r="K26" i="6"/>
  <c r="K24" i="6"/>
  <c r="K21" i="6"/>
  <c r="K14" i="6"/>
  <c r="K49" i="6"/>
  <c r="K36" i="6"/>
  <c r="K6" i="6"/>
  <c r="K51" i="6"/>
  <c r="K23" i="6"/>
  <c r="K8" i="6"/>
  <c r="K27" i="6"/>
  <c r="K40" i="6"/>
  <c r="K13" i="6"/>
  <c r="K31" i="6"/>
  <c r="K28" i="6"/>
  <c r="K19" i="6"/>
  <c r="K25" i="6"/>
  <c r="K52" i="6"/>
  <c r="K16" i="6"/>
  <c r="K29" i="6"/>
  <c r="K4" i="6"/>
  <c r="K35" i="6"/>
  <c r="K30" i="6"/>
  <c r="K11" i="6"/>
  <c r="K41" i="6"/>
  <c r="K34" i="6"/>
  <c r="K10" i="6"/>
  <c r="K47" i="6"/>
  <c r="P127" i="4"/>
  <c r="P128" i="4"/>
  <c r="C128" i="4"/>
  <c r="Q128" i="4"/>
  <c r="P130" i="4"/>
  <c r="P25" i="4"/>
  <c r="C127" i="4"/>
  <c r="Q127" i="4"/>
  <c r="C130" i="4"/>
  <c r="O127" i="4"/>
  <c r="O128" i="4"/>
  <c r="O130" i="4"/>
  <c r="O25" i="4"/>
  <c r="D128" i="4"/>
  <c r="F128" i="4"/>
  <c r="M128" i="4"/>
  <c r="D127" i="4"/>
  <c r="F127" i="4"/>
  <c r="M127" i="4"/>
  <c r="D130" i="4"/>
  <c r="D25" i="4"/>
  <c r="F130" i="4"/>
  <c r="G128" i="4"/>
  <c r="G127" i="4"/>
  <c r="G130" i="4"/>
  <c r="G25" i="4"/>
  <c r="I128" i="4"/>
  <c r="I127" i="4"/>
  <c r="H127" i="4"/>
  <c r="H128" i="4"/>
  <c r="H130" i="4"/>
  <c r="H25" i="4"/>
  <c r="F25" i="4"/>
  <c r="N128" i="4"/>
  <c r="N127" i="4"/>
  <c r="L128" i="4"/>
  <c r="K128" i="4"/>
  <c r="J128" i="4"/>
  <c r="E128" i="4"/>
  <c r="B128" i="4"/>
  <c r="L127" i="4"/>
  <c r="K127" i="4"/>
  <c r="J127" i="4"/>
  <c r="E127" i="4"/>
  <c r="B127" i="4"/>
  <c r="A128" i="4"/>
  <c r="A127" i="4"/>
  <c r="P123" i="4"/>
  <c r="P122" i="4"/>
  <c r="C122" i="4"/>
  <c r="Q122" i="4"/>
  <c r="P125" i="4"/>
  <c r="C123" i="4"/>
  <c r="O123" i="4"/>
  <c r="O122" i="4"/>
  <c r="O125" i="4"/>
  <c r="O27" i="4"/>
  <c r="D123" i="4"/>
  <c r="F123" i="4"/>
  <c r="M123" i="4"/>
  <c r="D122" i="4"/>
  <c r="F122" i="4"/>
  <c r="M122" i="4"/>
  <c r="F125" i="4"/>
  <c r="G123" i="4"/>
  <c r="G122" i="4"/>
  <c r="G125" i="4"/>
  <c r="I123" i="4"/>
  <c r="I122" i="4"/>
  <c r="H123" i="4"/>
  <c r="H122" i="4"/>
  <c r="H125" i="4"/>
  <c r="H27" i="4"/>
  <c r="G27" i="4"/>
  <c r="F27" i="4"/>
  <c r="N123" i="4"/>
  <c r="N122" i="4"/>
  <c r="L123" i="4"/>
  <c r="K123" i="4"/>
  <c r="J123" i="4"/>
  <c r="E123" i="4"/>
  <c r="B123" i="4"/>
  <c r="L122" i="4"/>
  <c r="K122" i="4"/>
  <c r="J122" i="4"/>
  <c r="E122" i="4"/>
  <c r="B122" i="4"/>
  <c r="A123" i="4"/>
  <c r="A122" i="4"/>
  <c r="P118" i="4"/>
  <c r="P117" i="4"/>
  <c r="C117" i="4"/>
  <c r="Q117" i="4"/>
  <c r="P120" i="4"/>
  <c r="C118" i="4"/>
  <c r="O118" i="4"/>
  <c r="O117" i="4"/>
  <c r="O120" i="4"/>
  <c r="O31" i="4"/>
  <c r="D118" i="4"/>
  <c r="F118" i="4"/>
  <c r="M118" i="4"/>
  <c r="D117" i="4"/>
  <c r="F117" i="4"/>
  <c r="M117" i="4"/>
  <c r="G118" i="4"/>
  <c r="G117" i="4"/>
  <c r="G120" i="4"/>
  <c r="G31" i="4"/>
  <c r="I118" i="4"/>
  <c r="I117" i="4"/>
  <c r="I120" i="4"/>
  <c r="I31" i="4"/>
  <c r="H118" i="4"/>
  <c r="H117" i="4"/>
  <c r="H120" i="4"/>
  <c r="H31" i="4"/>
  <c r="N118" i="4"/>
  <c r="N117" i="4"/>
  <c r="L118" i="4"/>
  <c r="K118" i="4"/>
  <c r="J118" i="4"/>
  <c r="E118" i="4"/>
  <c r="B118" i="4"/>
  <c r="L117" i="4"/>
  <c r="K117" i="4"/>
  <c r="J117" i="4"/>
  <c r="E117" i="4"/>
  <c r="B117" i="4"/>
  <c r="A118" i="4"/>
  <c r="A117" i="4"/>
  <c r="P13" i="4"/>
  <c r="C13" i="4"/>
  <c r="R13" i="4"/>
  <c r="P26" i="4"/>
  <c r="C26" i="4"/>
  <c r="Q26" i="4"/>
  <c r="D13" i="4"/>
  <c r="F13" i="4"/>
  <c r="M13" i="4"/>
  <c r="D26" i="4"/>
  <c r="F26" i="4"/>
  <c r="M26" i="4"/>
  <c r="N26" i="4"/>
  <c r="O26" i="4"/>
  <c r="N13" i="4"/>
  <c r="O13" i="4"/>
  <c r="A26" i="4"/>
  <c r="B26" i="4"/>
  <c r="E26" i="4"/>
  <c r="G26" i="4"/>
  <c r="H26" i="4"/>
  <c r="I26" i="4"/>
  <c r="J26" i="4"/>
  <c r="K26" i="4"/>
  <c r="L26" i="4"/>
  <c r="A13" i="4"/>
  <c r="B13" i="4"/>
  <c r="E13" i="4"/>
  <c r="G13" i="4"/>
  <c r="H13" i="4"/>
  <c r="I13" i="4"/>
  <c r="J13" i="4"/>
  <c r="K13" i="4"/>
  <c r="L13" i="4"/>
  <c r="P50" i="4"/>
  <c r="C50" i="4"/>
  <c r="R50" i="4"/>
  <c r="Q50" i="4"/>
  <c r="P5" i="4"/>
  <c r="C5" i="4"/>
  <c r="P41" i="4"/>
  <c r="C41" i="4"/>
  <c r="P40" i="4"/>
  <c r="C40" i="4"/>
  <c r="P55" i="4"/>
  <c r="C55" i="4"/>
  <c r="S55" i="4"/>
  <c r="Q55" i="4"/>
  <c r="D50" i="4"/>
  <c r="F50" i="4"/>
  <c r="M50" i="4"/>
  <c r="D5" i="4"/>
  <c r="F5" i="4"/>
  <c r="M5" i="4"/>
  <c r="D12" i="4"/>
  <c r="F12" i="4"/>
  <c r="M12" i="4"/>
  <c r="D20" i="4"/>
  <c r="F20" i="4"/>
  <c r="M20" i="4"/>
  <c r="D8" i="4"/>
  <c r="F8" i="4"/>
  <c r="M8" i="4"/>
  <c r="D7" i="4"/>
  <c r="F7" i="4"/>
  <c r="M7" i="4"/>
  <c r="D4" i="4"/>
  <c r="F4" i="4"/>
  <c r="M4" i="4"/>
  <c r="D16" i="4"/>
  <c r="F16" i="4"/>
  <c r="M16" i="4"/>
  <c r="M10" i="10"/>
  <c r="F10" i="10"/>
  <c r="D41" i="4"/>
  <c r="F41" i="4"/>
  <c r="M41" i="4"/>
  <c r="D40" i="4"/>
  <c r="F40" i="4"/>
  <c r="M40" i="4"/>
  <c r="D55" i="4"/>
  <c r="F55" i="4"/>
  <c r="M55" i="4"/>
  <c r="N55" i="4"/>
  <c r="O55" i="4"/>
  <c r="N40" i="4"/>
  <c r="O40" i="4"/>
  <c r="N41" i="4"/>
  <c r="O41" i="4"/>
  <c r="N5" i="4"/>
  <c r="O5" i="4"/>
  <c r="N50" i="4"/>
  <c r="O50" i="4"/>
  <c r="A55" i="4"/>
  <c r="B55" i="4"/>
  <c r="E55" i="4"/>
  <c r="G55" i="4"/>
  <c r="H55" i="4"/>
  <c r="I55" i="4"/>
  <c r="J55" i="4"/>
  <c r="K55" i="4"/>
  <c r="L55" i="4"/>
  <c r="A40" i="4"/>
  <c r="B40" i="4"/>
  <c r="E40" i="4"/>
  <c r="G40" i="4"/>
  <c r="H40" i="4"/>
  <c r="I40" i="4"/>
  <c r="J40" i="4"/>
  <c r="K40" i="4"/>
  <c r="L40" i="4"/>
  <c r="A41" i="4"/>
  <c r="B41" i="4"/>
  <c r="E41" i="4"/>
  <c r="G41" i="4"/>
  <c r="H41" i="4"/>
  <c r="I41" i="4"/>
  <c r="J41" i="4"/>
  <c r="K41" i="4"/>
  <c r="L41" i="4"/>
  <c r="A5" i="4"/>
  <c r="A12" i="4"/>
  <c r="A20" i="4"/>
  <c r="A8" i="4"/>
  <c r="A7" i="4"/>
  <c r="A4" i="4"/>
  <c r="A16" i="4"/>
  <c r="A10" i="10"/>
  <c r="B5" i="4"/>
  <c r="B12" i="4"/>
  <c r="B20" i="4"/>
  <c r="B8" i="4"/>
  <c r="B7" i="4"/>
  <c r="B4" i="4"/>
  <c r="B16" i="4"/>
  <c r="B10" i="10"/>
  <c r="E5" i="4"/>
  <c r="E12" i="4"/>
  <c r="E20" i="4"/>
  <c r="E8" i="4"/>
  <c r="E7" i="4"/>
  <c r="E4" i="4"/>
  <c r="E16" i="4"/>
  <c r="E10" i="10"/>
  <c r="G5" i="4"/>
  <c r="G12" i="4"/>
  <c r="G20" i="4"/>
  <c r="G8" i="4"/>
  <c r="G7" i="4"/>
  <c r="G4" i="4"/>
  <c r="G16" i="4"/>
  <c r="G10" i="10"/>
  <c r="H5" i="4"/>
  <c r="I5" i="4"/>
  <c r="J5" i="4"/>
  <c r="K5" i="4"/>
  <c r="L5" i="4"/>
  <c r="L12" i="4"/>
  <c r="L20" i="4"/>
  <c r="L8" i="4"/>
  <c r="L7" i="4"/>
  <c r="L4" i="4"/>
  <c r="L16" i="4"/>
  <c r="L10" i="10"/>
  <c r="A50" i="4"/>
  <c r="B50" i="4"/>
  <c r="E50" i="4"/>
  <c r="G50" i="4"/>
  <c r="H50" i="4"/>
  <c r="I50" i="4"/>
  <c r="J50" i="4"/>
  <c r="K50" i="4"/>
  <c r="L50" i="4"/>
  <c r="P76" i="4"/>
  <c r="C76" i="4"/>
  <c r="S76" i="4"/>
  <c r="Q76" i="4"/>
  <c r="P47" i="4"/>
  <c r="C47" i="4"/>
  <c r="Q47" i="4"/>
  <c r="P73" i="4"/>
  <c r="C73" i="4"/>
  <c r="Q73" i="4"/>
  <c r="R73" i="4"/>
  <c r="P9" i="4"/>
  <c r="C9" i="4"/>
  <c r="Q9" i="4"/>
  <c r="P75" i="4"/>
  <c r="C75" i="4"/>
  <c r="Q75" i="4"/>
  <c r="P39" i="4"/>
  <c r="C39" i="4"/>
  <c r="Q39" i="4"/>
  <c r="P44" i="4"/>
  <c r="C44" i="4"/>
  <c r="Q44" i="4"/>
  <c r="S44" i="4"/>
  <c r="P48" i="4"/>
  <c r="C48" i="4"/>
  <c r="Q48" i="4"/>
  <c r="D76" i="4"/>
  <c r="M76" i="4"/>
  <c r="D47" i="4"/>
  <c r="F47" i="4"/>
  <c r="M47" i="4"/>
  <c r="D73" i="4"/>
  <c r="M73" i="4"/>
  <c r="D9" i="4"/>
  <c r="F9" i="4"/>
  <c r="F10" i="4"/>
  <c r="F11" i="4"/>
  <c r="F14" i="10"/>
  <c r="D75" i="4"/>
  <c r="M75" i="4"/>
  <c r="D39" i="4"/>
  <c r="F39" i="4"/>
  <c r="M39" i="4"/>
  <c r="D44" i="4"/>
  <c r="F44" i="4"/>
  <c r="M44" i="4"/>
  <c r="D48" i="4"/>
  <c r="F48" i="4"/>
  <c r="M48" i="4"/>
  <c r="N48" i="4"/>
  <c r="O48" i="4"/>
  <c r="N44" i="4"/>
  <c r="O44" i="4"/>
  <c r="N39" i="4"/>
  <c r="O39" i="4"/>
  <c r="N75" i="4"/>
  <c r="O75" i="4"/>
  <c r="N9" i="4"/>
  <c r="O9" i="4"/>
  <c r="O20" i="4"/>
  <c r="O12" i="4"/>
  <c r="O4" i="4"/>
  <c r="O10" i="4"/>
  <c r="O11" i="4"/>
  <c r="O8" i="4"/>
  <c r="O14" i="10"/>
  <c r="N73" i="4"/>
  <c r="O73" i="4"/>
  <c r="N47" i="4"/>
  <c r="O47" i="4"/>
  <c r="N76" i="4"/>
  <c r="O76" i="4"/>
  <c r="A48" i="4"/>
  <c r="B48" i="4"/>
  <c r="E48" i="4"/>
  <c r="G48" i="4"/>
  <c r="H48" i="4"/>
  <c r="I48" i="4"/>
  <c r="J48" i="4"/>
  <c r="K48" i="4"/>
  <c r="L48" i="4"/>
  <c r="A44" i="4"/>
  <c r="B44" i="4"/>
  <c r="E44" i="4"/>
  <c r="G44" i="4"/>
  <c r="H44" i="4"/>
  <c r="I44" i="4"/>
  <c r="J44" i="4"/>
  <c r="K44" i="4"/>
  <c r="L44" i="4"/>
  <c r="A39" i="4"/>
  <c r="B39" i="4"/>
  <c r="E39" i="4"/>
  <c r="G39" i="4"/>
  <c r="H39" i="4"/>
  <c r="I39" i="4"/>
  <c r="J39" i="4"/>
  <c r="K39" i="4"/>
  <c r="L39" i="4"/>
  <c r="A75" i="4"/>
  <c r="B75" i="4"/>
  <c r="E75" i="4"/>
  <c r="F75" i="4"/>
  <c r="G75" i="4"/>
  <c r="H75" i="4"/>
  <c r="I75" i="4"/>
  <c r="J75" i="4"/>
  <c r="K75" i="4"/>
  <c r="L75" i="4"/>
  <c r="A9" i="4"/>
  <c r="B9" i="4"/>
  <c r="E9" i="4"/>
  <c r="E10" i="4"/>
  <c r="E11" i="4"/>
  <c r="E14" i="10"/>
  <c r="G9" i="4"/>
  <c r="G10" i="4"/>
  <c r="G11" i="4"/>
  <c r="G14" i="10"/>
  <c r="H9" i="4"/>
  <c r="H20" i="4"/>
  <c r="H12" i="4"/>
  <c r="H4" i="4"/>
  <c r="H10" i="4"/>
  <c r="H11" i="4"/>
  <c r="H8" i="4"/>
  <c r="H14" i="10"/>
  <c r="I9" i="4"/>
  <c r="J9" i="4"/>
  <c r="K9" i="4"/>
  <c r="L9" i="4"/>
  <c r="A73" i="4"/>
  <c r="B73" i="4"/>
  <c r="E73" i="4"/>
  <c r="F73" i="4"/>
  <c r="G73" i="4"/>
  <c r="H73" i="4"/>
  <c r="I73" i="4"/>
  <c r="J73" i="4"/>
  <c r="K73" i="4"/>
  <c r="L73" i="4"/>
  <c r="A47" i="4"/>
  <c r="B47" i="4"/>
  <c r="E47" i="4"/>
  <c r="G47" i="4"/>
  <c r="H47" i="4"/>
  <c r="I47" i="4"/>
  <c r="J47" i="4"/>
  <c r="K47" i="4"/>
  <c r="L47" i="4"/>
  <c r="A76" i="4"/>
  <c r="B76" i="4"/>
  <c r="E76" i="4"/>
  <c r="F76" i="4"/>
  <c r="G76" i="4"/>
  <c r="H76" i="4"/>
  <c r="I76" i="4"/>
  <c r="J76" i="4"/>
  <c r="K76" i="4"/>
  <c r="L76" i="4"/>
  <c r="P52" i="4"/>
  <c r="C52" i="4"/>
  <c r="Q52" i="4"/>
  <c r="S52" i="4"/>
  <c r="P22" i="4"/>
  <c r="C22" i="4"/>
  <c r="Q22" i="4"/>
  <c r="R22" i="4"/>
  <c r="P17" i="4"/>
  <c r="C17" i="4"/>
  <c r="Q17" i="4"/>
  <c r="D52" i="4"/>
  <c r="F52" i="4"/>
  <c r="M52" i="4"/>
  <c r="D22" i="4"/>
  <c r="F22" i="4"/>
  <c r="M22" i="4"/>
  <c r="D17" i="4"/>
  <c r="F17" i="4"/>
  <c r="N17" i="4"/>
  <c r="O17" i="4"/>
  <c r="N22" i="4"/>
  <c r="O22" i="4"/>
  <c r="N52" i="4"/>
  <c r="O52" i="4"/>
  <c r="A17" i="4"/>
  <c r="B17" i="4"/>
  <c r="E17" i="4"/>
  <c r="G17" i="4"/>
  <c r="H17" i="4"/>
  <c r="I17" i="4"/>
  <c r="J17" i="4"/>
  <c r="K17" i="4"/>
  <c r="L17" i="4"/>
  <c r="A22" i="4"/>
  <c r="B22" i="4"/>
  <c r="E22" i="4"/>
  <c r="G22" i="4"/>
  <c r="H22" i="4"/>
  <c r="I22" i="4"/>
  <c r="J22" i="4"/>
  <c r="K22" i="4"/>
  <c r="L22" i="4"/>
  <c r="A52" i="4"/>
  <c r="B52" i="4"/>
  <c r="E52" i="4"/>
  <c r="G52" i="4"/>
  <c r="H52" i="4"/>
  <c r="I52" i="4"/>
  <c r="J52" i="4"/>
  <c r="K52" i="4"/>
  <c r="L52" i="4"/>
  <c r="P43" i="4"/>
  <c r="C43" i="4"/>
  <c r="Q43" i="4"/>
  <c r="P49" i="4"/>
  <c r="C49" i="4"/>
  <c r="Q49" i="4"/>
  <c r="S49" i="4"/>
  <c r="P69" i="4"/>
  <c r="C69" i="4"/>
  <c r="Q69" i="4"/>
  <c r="S69" i="4"/>
  <c r="P6" i="4"/>
  <c r="C6" i="4"/>
  <c r="Q6" i="4"/>
  <c r="P18" i="4"/>
  <c r="C18" i="4"/>
  <c r="Q18" i="4"/>
  <c r="Q5" i="4"/>
  <c r="P12" i="4"/>
  <c r="C12" i="4"/>
  <c r="Q12" i="4"/>
  <c r="Q8" i="10"/>
  <c r="C8" i="10"/>
  <c r="D43" i="4"/>
  <c r="F43" i="4"/>
  <c r="M43" i="4"/>
  <c r="D49" i="4"/>
  <c r="F49" i="4"/>
  <c r="D69" i="4"/>
  <c r="M69" i="4"/>
  <c r="D6" i="4"/>
  <c r="D18" i="4"/>
  <c r="D8" i="10"/>
  <c r="F6" i="4"/>
  <c r="M6" i="4"/>
  <c r="N6" i="4"/>
  <c r="O6" i="4"/>
  <c r="N69" i="4"/>
  <c r="O69" i="4"/>
  <c r="N49" i="4"/>
  <c r="O49" i="4"/>
  <c r="N43" i="4"/>
  <c r="O43" i="4"/>
  <c r="A6" i="4"/>
  <c r="A18" i="4"/>
  <c r="A8" i="10"/>
  <c r="B6" i="4"/>
  <c r="B18" i="4"/>
  <c r="B8" i="10"/>
  <c r="E6" i="4"/>
  <c r="E18" i="4"/>
  <c r="E8" i="10"/>
  <c r="G6" i="4"/>
  <c r="G18" i="4"/>
  <c r="G8" i="10"/>
  <c r="H6" i="4"/>
  <c r="I6" i="4"/>
  <c r="J6" i="4"/>
  <c r="J18" i="4"/>
  <c r="J12" i="4"/>
  <c r="J8" i="10"/>
  <c r="K6" i="4"/>
  <c r="K18" i="4"/>
  <c r="K12" i="4"/>
  <c r="K8" i="10"/>
  <c r="L6" i="4"/>
  <c r="L18" i="4"/>
  <c r="L8" i="10"/>
  <c r="A69" i="4"/>
  <c r="B69" i="4"/>
  <c r="E69" i="4"/>
  <c r="F69" i="4"/>
  <c r="G69" i="4"/>
  <c r="H69" i="4"/>
  <c r="I69" i="4"/>
  <c r="J69" i="4"/>
  <c r="K69" i="4"/>
  <c r="L69" i="4"/>
  <c r="A49" i="4"/>
  <c r="B49" i="4"/>
  <c r="E49" i="4"/>
  <c r="G49" i="4"/>
  <c r="H49" i="4"/>
  <c r="I49" i="4"/>
  <c r="J49" i="4"/>
  <c r="K49" i="4"/>
  <c r="L49" i="4"/>
  <c r="A43" i="4"/>
  <c r="B43" i="4"/>
  <c r="E43" i="4"/>
  <c r="G43" i="4"/>
  <c r="H43" i="4"/>
  <c r="I43" i="4"/>
  <c r="J43" i="4"/>
  <c r="K43" i="4"/>
  <c r="L43" i="4"/>
  <c r="P14" i="4"/>
  <c r="C14" i="4"/>
  <c r="Q14" i="4"/>
  <c r="P42" i="4"/>
  <c r="C42" i="4"/>
  <c r="P30" i="4"/>
  <c r="C30" i="4"/>
  <c r="S30" i="4"/>
  <c r="D14" i="4"/>
  <c r="F14" i="4"/>
  <c r="M14" i="4"/>
  <c r="D42" i="4"/>
  <c r="F42" i="4"/>
  <c r="M42" i="4"/>
  <c r="D30" i="4"/>
  <c r="F30" i="4"/>
  <c r="M30" i="4"/>
  <c r="N30" i="4"/>
  <c r="O30" i="4"/>
  <c r="N42" i="4"/>
  <c r="O42" i="4"/>
  <c r="N14" i="4"/>
  <c r="O14" i="4"/>
  <c r="B30" i="4"/>
  <c r="E30" i="4"/>
  <c r="G30" i="4"/>
  <c r="H30" i="4"/>
  <c r="I30" i="4"/>
  <c r="J30" i="4"/>
  <c r="K30" i="4"/>
  <c r="L30" i="4"/>
  <c r="A42" i="4"/>
  <c r="B42" i="4"/>
  <c r="E42" i="4"/>
  <c r="G42" i="4"/>
  <c r="H42" i="4"/>
  <c r="I42" i="4"/>
  <c r="J42" i="4"/>
  <c r="K42" i="4"/>
  <c r="L42" i="4"/>
  <c r="A14" i="4"/>
  <c r="B14" i="4"/>
  <c r="E14" i="4"/>
  <c r="G14" i="4"/>
  <c r="H14" i="4"/>
  <c r="I14" i="4"/>
  <c r="J14" i="4"/>
  <c r="K14" i="4"/>
  <c r="L14" i="4"/>
  <c r="P64" i="4"/>
  <c r="C64" i="4"/>
  <c r="Q64" i="4"/>
  <c r="P46" i="4"/>
  <c r="C46" i="4"/>
  <c r="Q46" i="4"/>
  <c r="P11" i="4"/>
  <c r="C11" i="4"/>
  <c r="R11" i="4"/>
  <c r="D64" i="4"/>
  <c r="M64" i="4"/>
  <c r="D46" i="4"/>
  <c r="F46" i="4"/>
  <c r="M46" i="4"/>
  <c r="D11" i="4"/>
  <c r="M11" i="4"/>
  <c r="N11" i="4"/>
  <c r="N46" i="4"/>
  <c r="O46" i="4"/>
  <c r="N64" i="4"/>
  <c r="O64" i="4"/>
  <c r="A11" i="4"/>
  <c r="B11" i="4"/>
  <c r="I11" i="4"/>
  <c r="J11" i="4"/>
  <c r="K11" i="4"/>
  <c r="L11" i="4"/>
  <c r="A46" i="4"/>
  <c r="B46" i="4"/>
  <c r="E46" i="4"/>
  <c r="G46" i="4"/>
  <c r="H46" i="4"/>
  <c r="I46" i="4"/>
  <c r="J46" i="4"/>
  <c r="K46" i="4"/>
  <c r="L46" i="4"/>
  <c r="B64" i="4"/>
  <c r="E64" i="4"/>
  <c r="F64" i="4"/>
  <c r="G64" i="4"/>
  <c r="H64" i="4"/>
  <c r="I64" i="4"/>
  <c r="J64" i="4"/>
  <c r="K64" i="4"/>
  <c r="L64" i="4"/>
  <c r="P35" i="4"/>
  <c r="C35" i="4"/>
  <c r="Q35" i="4"/>
  <c r="S35" i="4"/>
  <c r="P7" i="4"/>
  <c r="C7" i="4"/>
  <c r="P74" i="4"/>
  <c r="C74" i="4"/>
  <c r="Q74" i="4"/>
  <c r="P70" i="4"/>
  <c r="C70" i="4"/>
  <c r="Q70" i="4"/>
  <c r="P59" i="4"/>
  <c r="C59" i="4"/>
  <c r="R59" i="4"/>
  <c r="Q59" i="4"/>
  <c r="P62" i="4"/>
  <c r="C62" i="4"/>
  <c r="D35" i="4"/>
  <c r="F35" i="4"/>
  <c r="M35" i="4"/>
  <c r="D74" i="4"/>
  <c r="M74" i="4"/>
  <c r="D70" i="4"/>
  <c r="M70" i="4"/>
  <c r="D59" i="4"/>
  <c r="F59" i="4"/>
  <c r="M59" i="4"/>
  <c r="D62" i="4"/>
  <c r="F62" i="4"/>
  <c r="N62" i="4"/>
  <c r="O62" i="4"/>
  <c r="N59" i="4"/>
  <c r="O59" i="4"/>
  <c r="N70" i="4"/>
  <c r="O70" i="4"/>
  <c r="N74" i="4"/>
  <c r="O74" i="4"/>
  <c r="N7" i="4"/>
  <c r="O7" i="4"/>
  <c r="N35" i="4"/>
  <c r="O35" i="4"/>
  <c r="A62" i="4"/>
  <c r="B62" i="4"/>
  <c r="E62" i="4"/>
  <c r="G62" i="4"/>
  <c r="H62" i="4"/>
  <c r="I62" i="4"/>
  <c r="J62" i="4"/>
  <c r="K62" i="4"/>
  <c r="L62" i="4"/>
  <c r="A59" i="4"/>
  <c r="B59" i="4"/>
  <c r="E59" i="4"/>
  <c r="G59" i="4"/>
  <c r="H59" i="4"/>
  <c r="I59" i="4"/>
  <c r="J59" i="4"/>
  <c r="K59" i="4"/>
  <c r="L59" i="4"/>
  <c r="A70" i="4"/>
  <c r="B70" i="4"/>
  <c r="E70" i="4"/>
  <c r="F70" i="4"/>
  <c r="G70" i="4"/>
  <c r="H70" i="4"/>
  <c r="I70" i="4"/>
  <c r="J70" i="4"/>
  <c r="K70" i="4"/>
  <c r="L70" i="4"/>
  <c r="A74" i="4"/>
  <c r="B74" i="4"/>
  <c r="E74" i="4"/>
  <c r="F74" i="4"/>
  <c r="G74" i="4"/>
  <c r="H74" i="4"/>
  <c r="I74" i="4"/>
  <c r="J74" i="4"/>
  <c r="K74" i="4"/>
  <c r="L74" i="4"/>
  <c r="H7" i="4"/>
  <c r="I7" i="4"/>
  <c r="J7" i="4"/>
  <c r="K7" i="4"/>
  <c r="A35" i="4"/>
  <c r="B35" i="4"/>
  <c r="E35" i="4"/>
  <c r="G35" i="4"/>
  <c r="H35" i="4"/>
  <c r="I35" i="4"/>
  <c r="J35" i="4"/>
  <c r="K35" i="4"/>
  <c r="L35" i="4"/>
  <c r="P4" i="4"/>
  <c r="C4" i="4"/>
  <c r="Q4" i="4"/>
  <c r="P20" i="4"/>
  <c r="C20" i="4"/>
  <c r="Q20" i="4"/>
  <c r="P8" i="4"/>
  <c r="C8" i="4"/>
  <c r="Q8" i="4"/>
  <c r="P10" i="4"/>
  <c r="C10" i="4"/>
  <c r="Q10" i="4"/>
  <c r="Q7" i="4"/>
  <c r="Q11" i="10"/>
  <c r="R12" i="4"/>
  <c r="P65" i="4"/>
  <c r="C65" i="4"/>
  <c r="Q65" i="4"/>
  <c r="P36" i="4"/>
  <c r="C36" i="4"/>
  <c r="R36" i="4"/>
  <c r="M9" i="4"/>
  <c r="D10" i="4"/>
  <c r="M10" i="4"/>
  <c r="M11" i="10"/>
  <c r="D65" i="4"/>
  <c r="M65" i="4"/>
  <c r="D36" i="4"/>
  <c r="F36" i="4"/>
  <c r="M36" i="4"/>
  <c r="N36" i="4"/>
  <c r="O36" i="4"/>
  <c r="N65" i="4"/>
  <c r="O65" i="4"/>
  <c r="N12" i="4"/>
  <c r="A36" i="4"/>
  <c r="B36" i="4"/>
  <c r="E36" i="4"/>
  <c r="G36" i="4"/>
  <c r="H36" i="4"/>
  <c r="I36" i="4"/>
  <c r="J36" i="4"/>
  <c r="K36" i="4"/>
  <c r="L36" i="4"/>
  <c r="A65" i="4"/>
  <c r="B65" i="4"/>
  <c r="E65" i="4"/>
  <c r="F65" i="4"/>
  <c r="G65" i="4"/>
  <c r="H65" i="4"/>
  <c r="I65" i="4"/>
  <c r="J65" i="4"/>
  <c r="K65" i="4"/>
  <c r="L65" i="4"/>
  <c r="E11" i="10"/>
  <c r="G11" i="10"/>
  <c r="I12" i="4"/>
  <c r="J4" i="4"/>
  <c r="J20" i="4"/>
  <c r="J8" i="4"/>
  <c r="J10" i="4"/>
  <c r="J11" i="10"/>
  <c r="K4" i="4"/>
  <c r="K20" i="4"/>
  <c r="K8" i="4"/>
  <c r="K10" i="4"/>
  <c r="K11" i="10"/>
  <c r="N56" i="4"/>
  <c r="O56" i="4"/>
  <c r="P56" i="4"/>
  <c r="C56" i="4"/>
  <c r="Q56" i="4"/>
  <c r="N4" i="4"/>
  <c r="N33" i="4"/>
  <c r="O33" i="4"/>
  <c r="P33" i="4"/>
  <c r="C33" i="4"/>
  <c r="R33" i="4"/>
  <c r="Q33" i="4"/>
  <c r="C9" i="10"/>
  <c r="S56" i="4"/>
  <c r="D33" i="4"/>
  <c r="F33" i="4"/>
  <c r="M33" i="4"/>
  <c r="F18" i="4"/>
  <c r="F9" i="10"/>
  <c r="D56" i="4"/>
  <c r="F56" i="4"/>
  <c r="M56" i="4"/>
  <c r="A56" i="4"/>
  <c r="B56" i="4"/>
  <c r="E56" i="4"/>
  <c r="G56" i="4"/>
  <c r="H56" i="4"/>
  <c r="I56" i="4"/>
  <c r="J56" i="4"/>
  <c r="K56" i="4"/>
  <c r="L56" i="4"/>
  <c r="G9" i="10"/>
  <c r="H18" i="4"/>
  <c r="H9" i="10"/>
  <c r="I4" i="4"/>
  <c r="I20" i="4"/>
  <c r="I18" i="4"/>
  <c r="I8" i="4"/>
  <c r="I9" i="10"/>
  <c r="J9" i="10"/>
  <c r="A33" i="4"/>
  <c r="B33" i="4"/>
  <c r="E33" i="4"/>
  <c r="G33" i="4"/>
  <c r="H33" i="4"/>
  <c r="I33" i="4"/>
  <c r="J33" i="4"/>
  <c r="K33" i="4"/>
  <c r="L33" i="4"/>
  <c r="N67" i="4"/>
  <c r="O67" i="4"/>
  <c r="P67" i="4"/>
  <c r="N37" i="4"/>
  <c r="O37" i="4"/>
  <c r="P37" i="4"/>
  <c r="C37" i="4"/>
  <c r="Q37" i="4"/>
  <c r="N24" i="4"/>
  <c r="O24" i="4"/>
  <c r="P24" i="4"/>
  <c r="C24" i="4"/>
  <c r="Q24" i="4"/>
  <c r="N19" i="4"/>
  <c r="N10" i="4"/>
  <c r="N18" i="4"/>
  <c r="N15" i="10"/>
  <c r="O19" i="4"/>
  <c r="P19" i="4"/>
  <c r="C19" i="4"/>
  <c r="Q19" i="4"/>
  <c r="C67" i="4"/>
  <c r="S67" i="4"/>
  <c r="Q67" i="4"/>
  <c r="D19" i="4"/>
  <c r="D15" i="10"/>
  <c r="F19" i="4"/>
  <c r="F15" i="10"/>
  <c r="D24" i="4"/>
  <c r="F24" i="4"/>
  <c r="D37" i="4"/>
  <c r="F37" i="4"/>
  <c r="D67" i="4"/>
  <c r="M67" i="4"/>
  <c r="A67" i="4"/>
  <c r="B67" i="4"/>
  <c r="E67" i="4"/>
  <c r="F67" i="4"/>
  <c r="G67" i="4"/>
  <c r="H67" i="4"/>
  <c r="I67" i="4"/>
  <c r="J67" i="4"/>
  <c r="K67" i="4"/>
  <c r="L67" i="4"/>
  <c r="B37" i="4"/>
  <c r="E37" i="4"/>
  <c r="G37" i="4"/>
  <c r="H37" i="4"/>
  <c r="I37" i="4"/>
  <c r="J37" i="4"/>
  <c r="K37" i="4"/>
  <c r="L37" i="4"/>
  <c r="A24" i="4"/>
  <c r="B24" i="4"/>
  <c r="E24" i="4"/>
  <c r="G24" i="4"/>
  <c r="H24" i="4"/>
  <c r="I24" i="4"/>
  <c r="J24" i="4"/>
  <c r="K24" i="4"/>
  <c r="L24" i="4"/>
  <c r="B19" i="4"/>
  <c r="E19" i="4"/>
  <c r="G19" i="4"/>
  <c r="G15" i="10"/>
  <c r="H19" i="4"/>
  <c r="H15" i="10"/>
  <c r="I19" i="4"/>
  <c r="I10" i="4"/>
  <c r="I15" i="10"/>
  <c r="J19" i="4"/>
  <c r="K19" i="4"/>
  <c r="L19" i="4"/>
  <c r="N63" i="4"/>
  <c r="O63" i="4"/>
  <c r="P63" i="4"/>
  <c r="N51" i="4"/>
  <c r="O51" i="4"/>
  <c r="P51" i="4"/>
  <c r="C51" i="4"/>
  <c r="Q51" i="4"/>
  <c r="N72" i="4"/>
  <c r="O72" i="4"/>
  <c r="P72" i="4"/>
  <c r="C72" i="4"/>
  <c r="Q72" i="4"/>
  <c r="N60" i="4"/>
  <c r="O60" i="4"/>
  <c r="P60" i="4"/>
  <c r="N34" i="4"/>
  <c r="O34" i="4"/>
  <c r="P34" i="4"/>
  <c r="N16" i="4"/>
  <c r="O16" i="4"/>
  <c r="P16" i="4"/>
  <c r="C16" i="4"/>
  <c r="Q16" i="4"/>
  <c r="C34" i="4"/>
  <c r="C60" i="4"/>
  <c r="R60" i="4"/>
  <c r="S72" i="4"/>
  <c r="C63" i="4"/>
  <c r="D34" i="4"/>
  <c r="F34" i="4"/>
  <c r="M34" i="4"/>
  <c r="D60" i="4"/>
  <c r="F60" i="4"/>
  <c r="M60" i="4"/>
  <c r="D72" i="4"/>
  <c r="M72" i="4"/>
  <c r="D51" i="4"/>
  <c r="F51" i="4"/>
  <c r="M51" i="4"/>
  <c r="D63" i="4"/>
  <c r="M63" i="4"/>
  <c r="A63" i="4"/>
  <c r="B63" i="4"/>
  <c r="E63" i="4"/>
  <c r="F63" i="4"/>
  <c r="G63" i="4"/>
  <c r="H63" i="4"/>
  <c r="I63" i="4"/>
  <c r="J63" i="4"/>
  <c r="K63" i="4"/>
  <c r="L63" i="4"/>
  <c r="A51" i="4"/>
  <c r="B51" i="4"/>
  <c r="E51" i="4"/>
  <c r="G51" i="4"/>
  <c r="H51" i="4"/>
  <c r="I51" i="4"/>
  <c r="J51" i="4"/>
  <c r="K51" i="4"/>
  <c r="L51" i="4"/>
  <c r="A72" i="4"/>
  <c r="B72" i="4"/>
  <c r="E72" i="4"/>
  <c r="F72" i="4"/>
  <c r="G72" i="4"/>
  <c r="H72" i="4"/>
  <c r="I72" i="4"/>
  <c r="J72" i="4"/>
  <c r="K72" i="4"/>
  <c r="L72" i="4"/>
  <c r="A60" i="4"/>
  <c r="B60" i="4"/>
  <c r="E60" i="4"/>
  <c r="G60" i="4"/>
  <c r="H60" i="4"/>
  <c r="I60" i="4"/>
  <c r="J60" i="4"/>
  <c r="K60" i="4"/>
  <c r="L60" i="4"/>
  <c r="A34" i="4"/>
  <c r="B34" i="4"/>
  <c r="E34" i="4"/>
  <c r="G34" i="4"/>
  <c r="H34" i="4"/>
  <c r="I34" i="4"/>
  <c r="J34" i="4"/>
  <c r="K34" i="4"/>
  <c r="L34" i="4"/>
  <c r="H16" i="4"/>
  <c r="I16" i="4"/>
  <c r="J16" i="4"/>
  <c r="K16" i="4"/>
  <c r="N45" i="4"/>
  <c r="O45" i="4"/>
  <c r="P45" i="4"/>
  <c r="N20" i="4"/>
  <c r="Q13" i="10"/>
  <c r="N21" i="4"/>
  <c r="O21" i="4"/>
  <c r="P21" i="4"/>
  <c r="C21" i="4"/>
  <c r="Q21" i="4"/>
  <c r="R20" i="4"/>
  <c r="C45" i="4"/>
  <c r="D21" i="4"/>
  <c r="F21" i="4"/>
  <c r="M21" i="4"/>
  <c r="D45" i="4"/>
  <c r="F45" i="4"/>
  <c r="M45" i="4"/>
  <c r="A45" i="4"/>
  <c r="B45" i="4"/>
  <c r="E45" i="4"/>
  <c r="G45" i="4"/>
  <c r="H45" i="4"/>
  <c r="I45" i="4"/>
  <c r="J45" i="4"/>
  <c r="K45" i="4"/>
  <c r="L45" i="4"/>
  <c r="B10" i="4"/>
  <c r="B13" i="10"/>
  <c r="E13" i="10"/>
  <c r="G13" i="10"/>
  <c r="L10" i="4"/>
  <c r="L13" i="10"/>
  <c r="A21" i="4"/>
  <c r="B21" i="4"/>
  <c r="E21" i="4"/>
  <c r="G21" i="4"/>
  <c r="H21" i="4"/>
  <c r="I21" i="4"/>
  <c r="J21" i="4"/>
  <c r="K21" i="4"/>
  <c r="L21" i="4"/>
  <c r="N32" i="4"/>
  <c r="O32" i="4"/>
  <c r="P32" i="4"/>
  <c r="C32" i="4"/>
  <c r="Q32" i="4"/>
  <c r="N3" i="4"/>
  <c r="O3" i="4"/>
  <c r="P3" i="4"/>
  <c r="C3" i="4"/>
  <c r="Q3" i="4"/>
  <c r="Q6" i="10"/>
  <c r="N61" i="4"/>
  <c r="O61" i="4"/>
  <c r="P61" i="4"/>
  <c r="C61" i="4"/>
  <c r="Q61" i="4"/>
  <c r="R61" i="4"/>
  <c r="D61" i="4"/>
  <c r="F61" i="4"/>
  <c r="M61" i="4"/>
  <c r="D3" i="4"/>
  <c r="D6" i="10"/>
  <c r="F3" i="4"/>
  <c r="F6" i="10"/>
  <c r="M3" i="4"/>
  <c r="M6" i="10"/>
  <c r="D32" i="4"/>
  <c r="F32" i="4"/>
  <c r="A32" i="4"/>
  <c r="B32" i="4"/>
  <c r="E32" i="4"/>
  <c r="G32" i="4"/>
  <c r="H32" i="4"/>
  <c r="I32" i="4"/>
  <c r="J32" i="4"/>
  <c r="K32" i="4"/>
  <c r="L32" i="4"/>
  <c r="A3" i="4"/>
  <c r="A6" i="10"/>
  <c r="B3" i="4"/>
  <c r="B6" i="10"/>
  <c r="E3" i="4"/>
  <c r="E6" i="10"/>
  <c r="G3" i="4"/>
  <c r="H3" i="4"/>
  <c r="I3" i="4"/>
  <c r="J3" i="4"/>
  <c r="K3" i="4"/>
  <c r="L3" i="4"/>
  <c r="A61" i="4"/>
  <c r="B61" i="4"/>
  <c r="E61" i="4"/>
  <c r="G61" i="4"/>
  <c r="H61" i="4"/>
  <c r="I61" i="4"/>
  <c r="J61" i="4"/>
  <c r="K61" i="4"/>
  <c r="L61" i="4"/>
  <c r="P58" i="4"/>
  <c r="C58" i="4"/>
  <c r="Q58" i="4"/>
  <c r="P53" i="4"/>
  <c r="C53" i="4"/>
  <c r="Q53" i="4"/>
  <c r="P66" i="4"/>
  <c r="C66" i="4"/>
  <c r="S66" i="4"/>
  <c r="D66" i="4"/>
  <c r="M66" i="4"/>
  <c r="S43" i="4"/>
  <c r="S65" i="4"/>
  <c r="S75" i="4"/>
  <c r="T75" i="4"/>
  <c r="P15" i="4"/>
  <c r="C15" i="4"/>
  <c r="Q15" i="4"/>
  <c r="Q7" i="10"/>
  <c r="C7" i="10"/>
  <c r="P23" i="4"/>
  <c r="C23" i="4"/>
  <c r="Q23" i="4"/>
  <c r="P38" i="4"/>
  <c r="C38" i="4"/>
  <c r="Q38" i="4"/>
  <c r="N38" i="4"/>
  <c r="O38" i="4"/>
  <c r="N23" i="4"/>
  <c r="O23" i="4"/>
  <c r="N15" i="4"/>
  <c r="N7" i="10"/>
  <c r="O18" i="4"/>
  <c r="N66" i="4"/>
  <c r="O66" i="4"/>
  <c r="N53" i="4"/>
  <c r="O53" i="4"/>
  <c r="N58" i="4"/>
  <c r="O58" i="4"/>
  <c r="D58" i="4"/>
  <c r="F58" i="4"/>
  <c r="D53" i="4"/>
  <c r="F53" i="4"/>
  <c r="M53" i="4"/>
  <c r="M18" i="4"/>
  <c r="D15" i="4"/>
  <c r="F15" i="4"/>
  <c r="M15" i="4"/>
  <c r="M7" i="10"/>
  <c r="D23" i="4"/>
  <c r="F23" i="4"/>
  <c r="M23" i="4"/>
  <c r="D38" i="4"/>
  <c r="F38" i="4"/>
  <c r="A38" i="4"/>
  <c r="B38" i="4"/>
  <c r="E38" i="4"/>
  <c r="G38" i="4"/>
  <c r="H38" i="4"/>
  <c r="I38" i="4"/>
  <c r="J38" i="4"/>
  <c r="K38" i="4"/>
  <c r="L38" i="4"/>
  <c r="A23" i="4"/>
  <c r="B23" i="4"/>
  <c r="E23" i="4"/>
  <c r="G23" i="4"/>
  <c r="H23" i="4"/>
  <c r="I23" i="4"/>
  <c r="J23" i="4"/>
  <c r="K23" i="4"/>
  <c r="L23" i="4"/>
  <c r="A15" i="4"/>
  <c r="A7" i="10"/>
  <c r="B15" i="4"/>
  <c r="B7" i="10"/>
  <c r="E15" i="4"/>
  <c r="E7" i="10"/>
  <c r="G15" i="4"/>
  <c r="G7" i="10"/>
  <c r="I15" i="4"/>
  <c r="I7" i="10"/>
  <c r="K15" i="4"/>
  <c r="K7" i="10"/>
  <c r="A66" i="4"/>
  <c r="B66" i="4"/>
  <c r="E66" i="4"/>
  <c r="F66" i="4"/>
  <c r="G66" i="4"/>
  <c r="H66" i="4"/>
  <c r="I66" i="4"/>
  <c r="J66" i="4"/>
  <c r="K66" i="4"/>
  <c r="L66" i="4"/>
  <c r="A53" i="4"/>
  <c r="B53" i="4"/>
  <c r="E53" i="4"/>
  <c r="G53" i="4"/>
  <c r="H53" i="4"/>
  <c r="I53" i="4"/>
  <c r="J53" i="4"/>
  <c r="K53" i="4"/>
  <c r="L53" i="4"/>
  <c r="B58" i="4"/>
  <c r="E58" i="4"/>
  <c r="G58" i="4"/>
  <c r="H58" i="4"/>
  <c r="I58" i="4"/>
  <c r="J58" i="4"/>
  <c r="K58" i="4"/>
  <c r="L58" i="4"/>
  <c r="P54" i="4"/>
  <c r="C54" i="4"/>
  <c r="Q54" i="4"/>
  <c r="P68" i="4"/>
  <c r="C68" i="4"/>
  <c r="Q68" i="4"/>
  <c r="R15" i="4"/>
  <c r="O15" i="4"/>
  <c r="N68" i="4"/>
  <c r="O68" i="4"/>
  <c r="N54" i="4"/>
  <c r="O54" i="4"/>
  <c r="D54" i="4"/>
  <c r="F54" i="4"/>
  <c r="M54" i="4"/>
  <c r="D68" i="4"/>
  <c r="M68" i="4"/>
  <c r="H15" i="4"/>
  <c r="J15" i="4"/>
  <c r="L15" i="4"/>
  <c r="A68" i="4"/>
  <c r="B68" i="4"/>
  <c r="E68" i="4"/>
  <c r="F68" i="4"/>
  <c r="G68" i="4"/>
  <c r="H68" i="4"/>
  <c r="I68" i="4"/>
  <c r="J68" i="4"/>
  <c r="K68" i="4"/>
  <c r="L68" i="4"/>
  <c r="A54" i="4"/>
  <c r="B54" i="4"/>
  <c r="E54" i="4"/>
  <c r="G54" i="4"/>
  <c r="H54" i="4"/>
  <c r="I54" i="4"/>
  <c r="J54" i="4"/>
  <c r="K54" i="4"/>
  <c r="L54" i="4"/>
  <c r="P29" i="4"/>
  <c r="C29" i="4"/>
  <c r="Q29" i="4"/>
  <c r="N29" i="4"/>
  <c r="O29" i="4"/>
  <c r="D29" i="4"/>
  <c r="F29" i="4"/>
  <c r="A29" i="4"/>
  <c r="B29" i="4"/>
  <c r="E29" i="4"/>
  <c r="G29" i="4"/>
  <c r="H29" i="4"/>
  <c r="I29" i="4"/>
  <c r="J29" i="4"/>
  <c r="K29" i="4"/>
  <c r="L29" i="4"/>
  <c r="A10" i="4"/>
  <c r="N8" i="4"/>
  <c r="N12" i="10"/>
  <c r="N28" i="4"/>
  <c r="O28" i="4"/>
  <c r="P28" i="4"/>
  <c r="R8" i="4"/>
  <c r="E12" i="10"/>
  <c r="F12" i="10"/>
  <c r="G12" i="10"/>
  <c r="H12" i="10"/>
  <c r="A28" i="4"/>
  <c r="B28" i="4"/>
  <c r="C28" i="4"/>
  <c r="D28" i="4"/>
  <c r="E28" i="4"/>
  <c r="F28" i="4"/>
  <c r="M28" i="4"/>
  <c r="G28" i="4"/>
  <c r="H28" i="4"/>
  <c r="I28" i="4"/>
  <c r="J28" i="4"/>
  <c r="K28" i="4"/>
  <c r="L28" i="4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E15" i="1"/>
  <c r="U15" i="1"/>
  <c r="BA4" i="1"/>
  <c r="E25" i="1"/>
  <c r="U25" i="1"/>
  <c r="BB4" i="1"/>
  <c r="V15" i="1"/>
  <c r="BA18" i="1"/>
  <c r="F15" i="1"/>
  <c r="R15" i="1"/>
  <c r="BA10" i="1"/>
  <c r="V25" i="1"/>
  <c r="F25" i="1"/>
  <c r="R25" i="1"/>
  <c r="BB10" i="1"/>
  <c r="G15" i="1"/>
  <c r="G25" i="1"/>
  <c r="BB18" i="1"/>
  <c r="H15" i="1"/>
  <c r="BA13" i="1"/>
  <c r="BA6" i="1"/>
  <c r="H25" i="1"/>
  <c r="BB6" i="1"/>
  <c r="I15" i="1"/>
  <c r="BA3" i="1"/>
  <c r="I25" i="1"/>
  <c r="BB3" i="1"/>
  <c r="J15" i="1"/>
  <c r="K15" i="1"/>
  <c r="BA12" i="1"/>
  <c r="J25" i="1"/>
  <c r="K25" i="1"/>
  <c r="BB12" i="1"/>
  <c r="BA11" i="1"/>
  <c r="BB11" i="1"/>
  <c r="L15" i="1"/>
  <c r="BA14" i="1"/>
  <c r="Q15" i="1"/>
  <c r="BA20" i="1"/>
  <c r="L25" i="1"/>
  <c r="Q25" i="1"/>
  <c r="BB20" i="1"/>
  <c r="M15" i="1"/>
  <c r="BA8" i="1"/>
  <c r="M25" i="1"/>
  <c r="BB8" i="1"/>
  <c r="N15" i="1"/>
  <c r="BA15" i="1"/>
  <c r="N25" i="1"/>
  <c r="BB15" i="1"/>
  <c r="O15" i="1"/>
  <c r="BA7" i="1"/>
  <c r="O25" i="1"/>
  <c r="BB7" i="1"/>
  <c r="P15" i="1"/>
  <c r="BA19" i="1"/>
  <c r="P25" i="1"/>
  <c r="BB19" i="1"/>
  <c r="S15" i="1"/>
  <c r="BA17" i="1"/>
  <c r="S25" i="1"/>
  <c r="BB17" i="1"/>
  <c r="T15" i="1"/>
  <c r="BA16" i="1"/>
  <c r="T25" i="1"/>
  <c r="BB16" i="1"/>
  <c r="BB14" i="1"/>
  <c r="BB13" i="1"/>
  <c r="BA5" i="1"/>
  <c r="BB5" i="1"/>
  <c r="BA9" i="1"/>
  <c r="BB9" i="1"/>
  <c r="V26" i="2"/>
  <c r="AZ18" i="2"/>
  <c r="BB18" i="2"/>
  <c r="U26" i="2"/>
  <c r="T26" i="2"/>
  <c r="S26" i="2"/>
  <c r="R26" i="2"/>
  <c r="Q26" i="2"/>
  <c r="P26" i="2"/>
  <c r="AZ11" i="2"/>
  <c r="BB11" i="2"/>
  <c r="O26" i="2"/>
  <c r="AZ8" i="2"/>
  <c r="BB8" i="2"/>
  <c r="N26" i="2"/>
  <c r="AZ4" i="2"/>
  <c r="BB4" i="2"/>
  <c r="M26" i="2"/>
  <c r="AZ13" i="2"/>
  <c r="BB13" i="2"/>
  <c r="L26" i="2"/>
  <c r="AZ16" i="2"/>
  <c r="BB16" i="2"/>
  <c r="K26" i="2"/>
  <c r="AZ7" i="2"/>
  <c r="BB7" i="2"/>
  <c r="J26" i="2"/>
  <c r="I26" i="2"/>
  <c r="H26" i="2"/>
  <c r="G26" i="2"/>
  <c r="E26" i="2"/>
  <c r="AZ3" i="2"/>
  <c r="BB3" i="2"/>
  <c r="F26" i="2"/>
  <c r="AZ6" i="2"/>
  <c r="BB6" i="2"/>
  <c r="E25" i="2"/>
  <c r="BE3" i="2"/>
  <c r="E15" i="2"/>
  <c r="BD3" i="2"/>
  <c r="E22" i="2"/>
  <c r="AX3" i="2"/>
  <c r="E13" i="2"/>
  <c r="AW3" i="2"/>
  <c r="AY3" i="2"/>
  <c r="G25" i="2"/>
  <c r="BE20" i="2"/>
  <c r="G15" i="2"/>
  <c r="BD20" i="2"/>
  <c r="AZ20" i="2"/>
  <c r="G22" i="2"/>
  <c r="AX20" i="2"/>
  <c r="G13" i="2"/>
  <c r="AW20" i="2"/>
  <c r="J13" i="2"/>
  <c r="AW19" i="2"/>
  <c r="Q13" i="2"/>
  <c r="AW17" i="2"/>
  <c r="V13" i="2"/>
  <c r="AW18" i="2"/>
  <c r="I13" i="2"/>
  <c r="AW12" i="2"/>
  <c r="Z22" i="10"/>
  <c r="H25" i="2"/>
  <c r="BE14" i="2"/>
  <c r="H15" i="2"/>
  <c r="BD14" i="2"/>
  <c r="AZ14" i="2"/>
  <c r="H22" i="2"/>
  <c r="AX14" i="2"/>
  <c r="H13" i="2"/>
  <c r="AW14" i="2"/>
  <c r="S13" i="2"/>
  <c r="AW15" i="2"/>
  <c r="P13" i="2"/>
  <c r="AW11" i="2"/>
  <c r="M13" i="2"/>
  <c r="AW13" i="2"/>
  <c r="N13" i="2"/>
  <c r="AW4" i="2"/>
  <c r="Z16" i="10"/>
  <c r="K25" i="2"/>
  <c r="BE7" i="2"/>
  <c r="K15" i="2"/>
  <c r="BD7" i="2"/>
  <c r="K22" i="2"/>
  <c r="AX7" i="2"/>
  <c r="K13" i="2"/>
  <c r="AW7" i="2"/>
  <c r="M25" i="2"/>
  <c r="BE13" i="2"/>
  <c r="M15" i="2"/>
  <c r="BD13" i="2"/>
  <c r="M22" i="2"/>
  <c r="AX13" i="2"/>
  <c r="P25" i="2"/>
  <c r="BE11" i="2"/>
  <c r="P15" i="2"/>
  <c r="BD11" i="2"/>
  <c r="P22" i="2"/>
  <c r="AX11" i="2"/>
  <c r="L25" i="2"/>
  <c r="BE16" i="2"/>
  <c r="L15" i="2"/>
  <c r="BD16" i="2"/>
  <c r="L22" i="2"/>
  <c r="AX16" i="2"/>
  <c r="L13" i="2"/>
  <c r="AW16" i="2"/>
  <c r="AY16" i="2"/>
  <c r="F25" i="2"/>
  <c r="BE6" i="2"/>
  <c r="F15" i="2"/>
  <c r="BD6" i="2"/>
  <c r="F22" i="2"/>
  <c r="AX6" i="2"/>
  <c r="F13" i="2"/>
  <c r="AW6" i="2"/>
  <c r="O13" i="2"/>
  <c r="AW8" i="2"/>
  <c r="T13" i="2"/>
  <c r="AW9" i="2"/>
  <c r="Z10" i="10"/>
  <c r="T25" i="2"/>
  <c r="BE9" i="2"/>
  <c r="T15" i="2"/>
  <c r="BD9" i="2"/>
  <c r="AZ9" i="2"/>
  <c r="BB9" i="2"/>
  <c r="T22" i="2"/>
  <c r="AX9" i="2"/>
  <c r="O22" i="2"/>
  <c r="AX8" i="2"/>
  <c r="U22" i="2"/>
  <c r="AX10" i="2"/>
  <c r="I22" i="2"/>
  <c r="AX12" i="2"/>
  <c r="AA12" i="10"/>
  <c r="U13" i="2"/>
  <c r="AW10" i="2"/>
  <c r="Z12" i="10"/>
  <c r="V25" i="2"/>
  <c r="BE18" i="2"/>
  <c r="V15" i="2"/>
  <c r="BD18" i="2"/>
  <c r="V22" i="2"/>
  <c r="AX18" i="2"/>
  <c r="N25" i="2"/>
  <c r="BE4" i="2"/>
  <c r="N15" i="2"/>
  <c r="BD4" i="2"/>
  <c r="N22" i="2"/>
  <c r="AX4" i="2"/>
  <c r="R25" i="2"/>
  <c r="BE5" i="2"/>
  <c r="R15" i="2"/>
  <c r="BD5" i="2"/>
  <c r="AZ5" i="2"/>
  <c r="BB5" i="2"/>
  <c r="R22" i="2"/>
  <c r="AX5" i="2"/>
  <c r="R13" i="2"/>
  <c r="AW5" i="2"/>
  <c r="Z9" i="10"/>
  <c r="O25" i="2"/>
  <c r="BE8" i="2"/>
  <c r="O15" i="2"/>
  <c r="BD8" i="2"/>
  <c r="Q25" i="2"/>
  <c r="BE17" i="2"/>
  <c r="Q15" i="2"/>
  <c r="BD17" i="2"/>
  <c r="AZ17" i="2"/>
  <c r="BB17" i="2"/>
  <c r="Q22" i="2"/>
  <c r="AX17" i="2"/>
  <c r="AY17" i="2"/>
  <c r="J25" i="2"/>
  <c r="BE19" i="2"/>
  <c r="J15" i="2"/>
  <c r="BD19" i="2"/>
  <c r="AZ19" i="2"/>
  <c r="BB19" i="2"/>
  <c r="J22" i="2"/>
  <c r="AX19" i="2"/>
  <c r="S25" i="2"/>
  <c r="BE15" i="2"/>
  <c r="S15" i="2"/>
  <c r="BD15" i="2"/>
  <c r="AZ15" i="2"/>
  <c r="S22" i="2"/>
  <c r="AX15" i="2"/>
  <c r="Z17" i="10"/>
  <c r="I25" i="2"/>
  <c r="BE12" i="2"/>
  <c r="I15" i="2"/>
  <c r="BD12" i="2"/>
  <c r="AZ12" i="2"/>
  <c r="BB12" i="2"/>
  <c r="AZ10" i="2"/>
  <c r="BB10" i="2"/>
  <c r="U25" i="2"/>
  <c r="BE10" i="2"/>
  <c r="U15" i="2"/>
  <c r="BD10" i="2"/>
  <c r="V81" i="2"/>
  <c r="V80" i="2"/>
  <c r="V79" i="2"/>
  <c r="V78" i="2"/>
  <c r="V77" i="2"/>
  <c r="V76" i="2"/>
  <c r="V75" i="2"/>
  <c r="V74" i="2"/>
  <c r="V73" i="2"/>
  <c r="V72" i="2"/>
  <c r="V71" i="2"/>
  <c r="V70" i="2"/>
  <c r="V68" i="2"/>
  <c r="V67" i="2"/>
  <c r="V66" i="2"/>
  <c r="V65" i="2"/>
  <c r="V64" i="2"/>
  <c r="V63" i="2"/>
  <c r="V35" i="2"/>
  <c r="V83" i="2"/>
  <c r="V35" i="1"/>
  <c r="V63" i="1"/>
  <c r="V64" i="1"/>
  <c r="V65" i="1"/>
  <c r="V83" i="1"/>
  <c r="V85" i="1"/>
  <c r="BG18" i="1"/>
  <c r="V61" i="2"/>
  <c r="V60" i="2"/>
  <c r="V57" i="2"/>
  <c r="V56" i="2"/>
  <c r="V55" i="2"/>
  <c r="V54" i="2"/>
  <c r="V52" i="2"/>
  <c r="V51" i="2"/>
  <c r="V50" i="2"/>
  <c r="V49" i="2"/>
  <c r="V47" i="2"/>
  <c r="V46" i="2"/>
  <c r="V45" i="2"/>
  <c r="V44" i="2"/>
  <c r="V43" i="2"/>
  <c r="V41" i="2"/>
  <c r="V40" i="2"/>
  <c r="V39" i="2"/>
  <c r="V37" i="2"/>
  <c r="V36" i="2"/>
  <c r="V32" i="2"/>
  <c r="V31" i="2"/>
  <c r="V29" i="2"/>
  <c r="V28" i="2"/>
  <c r="V27" i="2"/>
  <c r="V24" i="2"/>
  <c r="V23" i="2"/>
  <c r="V21" i="2"/>
  <c r="V19" i="2"/>
  <c r="V18" i="2"/>
  <c r="V17" i="2"/>
  <c r="V16" i="2"/>
  <c r="V14" i="2"/>
  <c r="V12" i="2"/>
  <c r="V10" i="2"/>
  <c r="V9" i="2"/>
  <c r="V8" i="2"/>
  <c r="V7" i="2"/>
  <c r="V6" i="2"/>
  <c r="V5" i="2"/>
  <c r="V4" i="2"/>
  <c r="V3" i="2"/>
  <c r="U81" i="2"/>
  <c r="U80" i="2"/>
  <c r="U79" i="2"/>
  <c r="U78" i="2"/>
  <c r="U77" i="2"/>
  <c r="U76" i="2"/>
  <c r="U75" i="2"/>
  <c r="U74" i="2"/>
  <c r="U73" i="2"/>
  <c r="U72" i="2"/>
  <c r="U71" i="2"/>
  <c r="U70" i="2"/>
  <c r="U68" i="2"/>
  <c r="U67" i="2"/>
  <c r="U66" i="2"/>
  <c r="U65" i="2"/>
  <c r="U64" i="2"/>
  <c r="U63" i="2"/>
  <c r="U61" i="2"/>
  <c r="U60" i="2"/>
  <c r="U57" i="2"/>
  <c r="U56" i="2"/>
  <c r="U55" i="2"/>
  <c r="U54" i="2"/>
  <c r="U52" i="2"/>
  <c r="U51" i="2"/>
  <c r="U50" i="2"/>
  <c r="U49" i="2"/>
  <c r="U47" i="2"/>
  <c r="U46" i="2"/>
  <c r="U45" i="2"/>
  <c r="U44" i="2"/>
  <c r="U43" i="2"/>
  <c r="U41" i="2"/>
  <c r="U40" i="2"/>
  <c r="U39" i="2"/>
  <c r="U37" i="2"/>
  <c r="U36" i="2"/>
  <c r="U35" i="2"/>
  <c r="U32" i="2"/>
  <c r="U31" i="2"/>
  <c r="U29" i="2"/>
  <c r="U28" i="2"/>
  <c r="U27" i="2"/>
  <c r="U24" i="2"/>
  <c r="U23" i="2"/>
  <c r="U21" i="2"/>
  <c r="U19" i="2"/>
  <c r="U18" i="2"/>
  <c r="U17" i="2"/>
  <c r="U16" i="2"/>
  <c r="U14" i="2"/>
  <c r="U12" i="2"/>
  <c r="U10" i="2"/>
  <c r="U9" i="2"/>
  <c r="U8" i="2"/>
  <c r="U7" i="2"/>
  <c r="U6" i="2"/>
  <c r="U5" i="2"/>
  <c r="U4" i="2"/>
  <c r="U3" i="2"/>
  <c r="T81" i="2"/>
  <c r="T80" i="2"/>
  <c r="T79" i="2"/>
  <c r="T78" i="2"/>
  <c r="T77" i="2"/>
  <c r="T76" i="2"/>
  <c r="T75" i="2"/>
  <c r="T74" i="2"/>
  <c r="T73" i="2"/>
  <c r="T72" i="2"/>
  <c r="T71" i="2"/>
  <c r="T70" i="2"/>
  <c r="T68" i="2"/>
  <c r="T67" i="2"/>
  <c r="T66" i="2"/>
  <c r="T65" i="2"/>
  <c r="T64" i="2"/>
  <c r="T63" i="2"/>
  <c r="T61" i="2"/>
  <c r="T60" i="2"/>
  <c r="T57" i="2"/>
  <c r="T56" i="2"/>
  <c r="T55" i="2"/>
  <c r="T54" i="2"/>
  <c r="T52" i="2"/>
  <c r="T51" i="2"/>
  <c r="T50" i="2"/>
  <c r="T49" i="2"/>
  <c r="T47" i="2"/>
  <c r="T46" i="2"/>
  <c r="T45" i="2"/>
  <c r="T44" i="2"/>
  <c r="T43" i="2"/>
  <c r="T41" i="2"/>
  <c r="T40" i="2"/>
  <c r="T39" i="2"/>
  <c r="T37" i="2"/>
  <c r="T36" i="2"/>
  <c r="T35" i="2"/>
  <c r="T32" i="2"/>
  <c r="T31" i="2"/>
  <c r="T31" i="1"/>
  <c r="T87" i="1"/>
  <c r="T88" i="1"/>
  <c r="T29" i="2"/>
  <c r="T28" i="2"/>
  <c r="T27" i="2"/>
  <c r="T24" i="2"/>
  <c r="T23" i="2"/>
  <c r="T21" i="2"/>
  <c r="T19" i="2"/>
  <c r="T18" i="2"/>
  <c r="T17" i="2"/>
  <c r="T16" i="2"/>
  <c r="T14" i="2"/>
  <c r="T12" i="2"/>
  <c r="T10" i="2"/>
  <c r="T9" i="2"/>
  <c r="T8" i="2"/>
  <c r="T7" i="2"/>
  <c r="T6" i="2"/>
  <c r="T5" i="2"/>
  <c r="T4" i="2"/>
  <c r="T3" i="2"/>
  <c r="S81" i="2"/>
  <c r="S80" i="2"/>
  <c r="S79" i="2"/>
  <c r="S78" i="2"/>
  <c r="S77" i="2"/>
  <c r="S76" i="2"/>
  <c r="S75" i="2"/>
  <c r="S74" i="2"/>
  <c r="S73" i="2"/>
  <c r="S72" i="2"/>
  <c r="S71" i="2"/>
  <c r="S70" i="2"/>
  <c r="S68" i="2"/>
  <c r="S67" i="2"/>
  <c r="S66" i="2"/>
  <c r="S65" i="2"/>
  <c r="S64" i="2"/>
  <c r="S63" i="2"/>
  <c r="S61" i="2"/>
  <c r="S60" i="2"/>
  <c r="S57" i="2"/>
  <c r="S56" i="2"/>
  <c r="S55" i="2"/>
  <c r="S54" i="2"/>
  <c r="S52" i="2"/>
  <c r="S51" i="2"/>
  <c r="S50" i="2"/>
  <c r="S49" i="2"/>
  <c r="S47" i="2"/>
  <c r="S46" i="2"/>
  <c r="S45" i="2"/>
  <c r="S44" i="2"/>
  <c r="S43" i="2"/>
  <c r="S41" i="2"/>
  <c r="S40" i="2"/>
  <c r="S39" i="2"/>
  <c r="S37" i="2"/>
  <c r="S36" i="2"/>
  <c r="S35" i="2"/>
  <c r="S83" i="2"/>
  <c r="S35" i="1"/>
  <c r="S63" i="1"/>
  <c r="S64" i="1"/>
  <c r="S65" i="1"/>
  <c r="S83" i="1"/>
  <c r="S85" i="1"/>
  <c r="BG17" i="1"/>
  <c r="S32" i="2"/>
  <c r="S31" i="2"/>
  <c r="S31" i="1"/>
  <c r="S87" i="1"/>
  <c r="S88" i="1"/>
  <c r="S89" i="1"/>
  <c r="S29" i="2"/>
  <c r="S28" i="2"/>
  <c r="S27" i="2"/>
  <c r="S24" i="2"/>
  <c r="S23" i="2"/>
  <c r="S21" i="2"/>
  <c r="S19" i="2"/>
  <c r="S18" i="2"/>
  <c r="S17" i="2"/>
  <c r="S16" i="2"/>
  <c r="S14" i="2"/>
  <c r="S12" i="2"/>
  <c r="S10" i="2"/>
  <c r="S9" i="2"/>
  <c r="S8" i="2"/>
  <c r="S7" i="2"/>
  <c r="S6" i="2"/>
  <c r="S5" i="2"/>
  <c r="S4" i="2"/>
  <c r="S3" i="2"/>
  <c r="R81" i="2"/>
  <c r="R80" i="2"/>
  <c r="R79" i="2"/>
  <c r="R78" i="2"/>
  <c r="R77" i="2"/>
  <c r="R76" i="2"/>
  <c r="R75" i="2"/>
  <c r="R74" i="2"/>
  <c r="R73" i="2"/>
  <c r="R72" i="2"/>
  <c r="R71" i="2"/>
  <c r="R70" i="2"/>
  <c r="R68" i="2"/>
  <c r="R67" i="2"/>
  <c r="R66" i="2"/>
  <c r="R65" i="2"/>
  <c r="R64" i="2"/>
  <c r="R63" i="2"/>
  <c r="R61" i="2"/>
  <c r="R60" i="2"/>
  <c r="R57" i="2"/>
  <c r="R56" i="2"/>
  <c r="R55" i="2"/>
  <c r="R54" i="2"/>
  <c r="R58" i="2"/>
  <c r="R52" i="2"/>
  <c r="R51" i="2"/>
  <c r="R50" i="2"/>
  <c r="R49" i="2"/>
  <c r="R47" i="2"/>
  <c r="R46" i="2"/>
  <c r="R45" i="2"/>
  <c r="R44" i="2"/>
  <c r="R43" i="2"/>
  <c r="R41" i="2"/>
  <c r="R40" i="2"/>
  <c r="R39" i="2"/>
  <c r="R37" i="2"/>
  <c r="R36" i="2"/>
  <c r="R35" i="2"/>
  <c r="R83" i="2"/>
  <c r="R32" i="2"/>
  <c r="R31" i="2"/>
  <c r="R31" i="1"/>
  <c r="R87" i="1"/>
  <c r="R88" i="1"/>
  <c r="R29" i="2"/>
  <c r="R28" i="2"/>
  <c r="R27" i="2"/>
  <c r="R24" i="2"/>
  <c r="R23" i="2"/>
  <c r="R21" i="2"/>
  <c r="R19" i="2"/>
  <c r="R18" i="2"/>
  <c r="R17" i="2"/>
  <c r="R16" i="2"/>
  <c r="R14" i="2"/>
  <c r="R12" i="2"/>
  <c r="R10" i="2"/>
  <c r="R9" i="2"/>
  <c r="R8" i="2"/>
  <c r="R7" i="2"/>
  <c r="R6" i="2"/>
  <c r="R5" i="2"/>
  <c r="R4" i="2"/>
  <c r="R3" i="2"/>
  <c r="Q81" i="2"/>
  <c r="Q80" i="2"/>
  <c r="Q79" i="2"/>
  <c r="Q78" i="2"/>
  <c r="Q77" i="2"/>
  <c r="Q76" i="2"/>
  <c r="Q75" i="2"/>
  <c r="Q74" i="2"/>
  <c r="Q73" i="2"/>
  <c r="Q72" i="2"/>
  <c r="Q71" i="2"/>
  <c r="Q70" i="2"/>
  <c r="Q68" i="2"/>
  <c r="Q67" i="2"/>
  <c r="Q66" i="2"/>
  <c r="Q65" i="2"/>
  <c r="Q64" i="2"/>
  <c r="Q63" i="2"/>
  <c r="Q61" i="2"/>
  <c r="Q60" i="2"/>
  <c r="Q57" i="2"/>
  <c r="Q56" i="2"/>
  <c r="Q55" i="2"/>
  <c r="Q54" i="2"/>
  <c r="Q58" i="2"/>
  <c r="Q52" i="2"/>
  <c r="Q51" i="2"/>
  <c r="Q50" i="2"/>
  <c r="Q49" i="2"/>
  <c r="Q47" i="2"/>
  <c r="Q46" i="2"/>
  <c r="Q45" i="2"/>
  <c r="Q44" i="2"/>
  <c r="Q43" i="2"/>
  <c r="Q41" i="2"/>
  <c r="Q40" i="2"/>
  <c r="Q39" i="2"/>
  <c r="Q37" i="2"/>
  <c r="Q36" i="2"/>
  <c r="Q35" i="2"/>
  <c r="Q83" i="2"/>
  <c r="Q32" i="2"/>
  <c r="Q31" i="2"/>
  <c r="Q29" i="2"/>
  <c r="Q28" i="2"/>
  <c r="Q27" i="2"/>
  <c r="Q24" i="2"/>
  <c r="Q23" i="2"/>
  <c r="Q21" i="2"/>
  <c r="Q19" i="2"/>
  <c r="Q18" i="2"/>
  <c r="Q17" i="2"/>
  <c r="Q16" i="2"/>
  <c r="Q14" i="2"/>
  <c r="Q12" i="2"/>
  <c r="Q10" i="2"/>
  <c r="Q9" i="2"/>
  <c r="Q8" i="2"/>
  <c r="Q7" i="2"/>
  <c r="Q6" i="2"/>
  <c r="Q5" i="2"/>
  <c r="Q4" i="2"/>
  <c r="Q3" i="2"/>
  <c r="P81" i="2"/>
  <c r="P80" i="2"/>
  <c r="P79" i="2"/>
  <c r="P78" i="2"/>
  <c r="P77" i="2"/>
  <c r="P76" i="2"/>
  <c r="P75" i="2"/>
  <c r="P74" i="2"/>
  <c r="P73" i="2"/>
  <c r="P72" i="2"/>
  <c r="P71" i="2"/>
  <c r="P70" i="2"/>
  <c r="P68" i="2"/>
  <c r="P67" i="2"/>
  <c r="P66" i="2"/>
  <c r="P65" i="2"/>
  <c r="P64" i="2"/>
  <c r="P63" i="2"/>
  <c r="P61" i="2"/>
  <c r="P60" i="2"/>
  <c r="P57" i="2"/>
  <c r="P56" i="2"/>
  <c r="P55" i="2"/>
  <c r="P54" i="2"/>
  <c r="P58" i="2"/>
  <c r="P52" i="2"/>
  <c r="P51" i="2"/>
  <c r="P50" i="2"/>
  <c r="P49" i="2"/>
  <c r="P47" i="2"/>
  <c r="P46" i="2"/>
  <c r="P45" i="2"/>
  <c r="P44" i="2"/>
  <c r="P43" i="2"/>
  <c r="P41" i="2"/>
  <c r="P40" i="2"/>
  <c r="P39" i="2"/>
  <c r="P37" i="2"/>
  <c r="P36" i="2"/>
  <c r="P35" i="2"/>
  <c r="P83" i="2"/>
  <c r="P32" i="2"/>
  <c r="P31" i="2"/>
  <c r="P29" i="2"/>
  <c r="P28" i="2"/>
  <c r="P27" i="2"/>
  <c r="P24" i="2"/>
  <c r="P23" i="2"/>
  <c r="P21" i="2"/>
  <c r="P19" i="2"/>
  <c r="P18" i="2"/>
  <c r="P17" i="2"/>
  <c r="P16" i="2"/>
  <c r="P14" i="2"/>
  <c r="P12" i="2"/>
  <c r="P10" i="2"/>
  <c r="P9" i="2"/>
  <c r="P8" i="2"/>
  <c r="P7" i="2"/>
  <c r="P6" i="2"/>
  <c r="P5" i="2"/>
  <c r="P4" i="2"/>
  <c r="P3" i="2"/>
  <c r="O81" i="2"/>
  <c r="O80" i="2"/>
  <c r="O79" i="2"/>
  <c r="O78" i="2"/>
  <c r="O77" i="2"/>
  <c r="O76" i="2"/>
  <c r="O75" i="2"/>
  <c r="O74" i="2"/>
  <c r="O73" i="2"/>
  <c r="O72" i="2"/>
  <c r="O71" i="2"/>
  <c r="O70" i="2"/>
  <c r="O68" i="2"/>
  <c r="O67" i="2"/>
  <c r="O66" i="2"/>
  <c r="O65" i="2"/>
  <c r="O64" i="2"/>
  <c r="O63" i="2"/>
  <c r="O61" i="2"/>
  <c r="O60" i="2"/>
  <c r="O57" i="2"/>
  <c r="O56" i="2"/>
  <c r="O55" i="2"/>
  <c r="O54" i="2"/>
  <c r="O58" i="2"/>
  <c r="O52" i="2"/>
  <c r="O51" i="2"/>
  <c r="O50" i="2"/>
  <c r="O49" i="2"/>
  <c r="O47" i="2"/>
  <c r="O46" i="2"/>
  <c r="O45" i="2"/>
  <c r="O44" i="2"/>
  <c r="O43" i="2"/>
  <c r="O41" i="2"/>
  <c r="O40" i="2"/>
  <c r="O39" i="2"/>
  <c r="O37" i="2"/>
  <c r="O36" i="2"/>
  <c r="O35" i="2"/>
  <c r="O32" i="2"/>
  <c r="O31" i="2"/>
  <c r="O29" i="2"/>
  <c r="O28" i="2"/>
  <c r="O27" i="2"/>
  <c r="O24" i="2"/>
  <c r="O23" i="2"/>
  <c r="O21" i="2"/>
  <c r="O19" i="2"/>
  <c r="O18" i="2"/>
  <c r="O17" i="2"/>
  <c r="O16" i="2"/>
  <c r="O14" i="2"/>
  <c r="O12" i="2"/>
  <c r="O10" i="2"/>
  <c r="O9" i="2"/>
  <c r="O8" i="2"/>
  <c r="O7" i="2"/>
  <c r="O6" i="2"/>
  <c r="O5" i="2"/>
  <c r="O4" i="2"/>
  <c r="O3" i="2"/>
  <c r="N81" i="2"/>
  <c r="N80" i="2"/>
  <c r="N79" i="2"/>
  <c r="N78" i="2"/>
  <c r="N77" i="2"/>
  <c r="N76" i="2"/>
  <c r="N75" i="2"/>
  <c r="N74" i="2"/>
  <c r="N73" i="2"/>
  <c r="N72" i="2"/>
  <c r="N71" i="2"/>
  <c r="N70" i="2"/>
  <c r="N68" i="2"/>
  <c r="N67" i="2"/>
  <c r="N66" i="2"/>
  <c r="N65" i="2"/>
  <c r="N64" i="2"/>
  <c r="N63" i="2"/>
  <c r="N61" i="2"/>
  <c r="N60" i="2"/>
  <c r="N57" i="2"/>
  <c r="N56" i="2"/>
  <c r="N55" i="2"/>
  <c r="N54" i="2"/>
  <c r="N52" i="2"/>
  <c r="N51" i="2"/>
  <c r="N50" i="2"/>
  <c r="N49" i="2"/>
  <c r="N47" i="2"/>
  <c r="N46" i="2"/>
  <c r="N45" i="2"/>
  <c r="N44" i="2"/>
  <c r="N43" i="2"/>
  <c r="N41" i="2"/>
  <c r="N40" i="2"/>
  <c r="N39" i="2"/>
  <c r="N37" i="2"/>
  <c r="N36" i="2"/>
  <c r="N35" i="2"/>
  <c r="N32" i="2"/>
  <c r="N31" i="2"/>
  <c r="N29" i="2"/>
  <c r="N28" i="2"/>
  <c r="N27" i="2"/>
  <c r="N24" i="2"/>
  <c r="N23" i="2"/>
  <c r="N21" i="2"/>
  <c r="N19" i="2"/>
  <c r="N18" i="2"/>
  <c r="N17" i="2"/>
  <c r="N16" i="2"/>
  <c r="N14" i="2"/>
  <c r="N12" i="2"/>
  <c r="N10" i="2"/>
  <c r="N9" i="2"/>
  <c r="N8" i="2"/>
  <c r="N7" i="2"/>
  <c r="N6" i="2"/>
  <c r="N5" i="2"/>
  <c r="N4" i="2"/>
  <c r="N3" i="2"/>
  <c r="M81" i="2"/>
  <c r="M80" i="2"/>
  <c r="M79" i="2"/>
  <c r="M78" i="2"/>
  <c r="M77" i="2"/>
  <c r="M76" i="2"/>
  <c r="M75" i="2"/>
  <c r="M74" i="2"/>
  <c r="M73" i="2"/>
  <c r="M72" i="2"/>
  <c r="M71" i="2"/>
  <c r="M70" i="2"/>
  <c r="M68" i="2"/>
  <c r="M67" i="2"/>
  <c r="M66" i="2"/>
  <c r="M65" i="2"/>
  <c r="M64" i="2"/>
  <c r="M63" i="2"/>
  <c r="M61" i="2"/>
  <c r="M60" i="2"/>
  <c r="M57" i="2"/>
  <c r="M56" i="2"/>
  <c r="M55" i="2"/>
  <c r="M54" i="2"/>
  <c r="M52" i="2"/>
  <c r="M51" i="2"/>
  <c r="M50" i="2"/>
  <c r="M49" i="2"/>
  <c r="M47" i="2"/>
  <c r="M46" i="2"/>
  <c r="M45" i="2"/>
  <c r="M44" i="2"/>
  <c r="M43" i="2"/>
  <c r="M41" i="2"/>
  <c r="M40" i="2"/>
  <c r="M39" i="2"/>
  <c r="M37" i="2"/>
  <c r="M36" i="2"/>
  <c r="M35" i="2"/>
  <c r="M32" i="2"/>
  <c r="M31" i="2"/>
  <c r="M29" i="2"/>
  <c r="M28" i="2"/>
  <c r="M27" i="2"/>
  <c r="M24" i="2"/>
  <c r="M23" i="2"/>
  <c r="M21" i="2"/>
  <c r="M19" i="2"/>
  <c r="M18" i="2"/>
  <c r="M17" i="2"/>
  <c r="M16" i="2"/>
  <c r="M14" i="2"/>
  <c r="M12" i="2"/>
  <c r="M10" i="2"/>
  <c r="M9" i="2"/>
  <c r="M8" i="2"/>
  <c r="M7" i="2"/>
  <c r="M6" i="2"/>
  <c r="M5" i="2"/>
  <c r="M4" i="2"/>
  <c r="M3" i="2"/>
  <c r="L81" i="2"/>
  <c r="L80" i="2"/>
  <c r="L79" i="2"/>
  <c r="L78" i="2"/>
  <c r="L77" i="2"/>
  <c r="L76" i="2"/>
  <c r="L75" i="2"/>
  <c r="L74" i="2"/>
  <c r="L73" i="2"/>
  <c r="L72" i="2"/>
  <c r="L71" i="2"/>
  <c r="L70" i="2"/>
  <c r="L68" i="2"/>
  <c r="L67" i="2"/>
  <c r="L66" i="2"/>
  <c r="L65" i="2"/>
  <c r="L64" i="2"/>
  <c r="L63" i="2"/>
  <c r="L35" i="2"/>
  <c r="L83" i="2"/>
  <c r="L61" i="2"/>
  <c r="L60" i="2"/>
  <c r="L57" i="2"/>
  <c r="L54" i="2"/>
  <c r="L58" i="2"/>
  <c r="L56" i="2"/>
  <c r="L55" i="2"/>
  <c r="L52" i="2"/>
  <c r="L51" i="2"/>
  <c r="L50" i="2"/>
  <c r="L49" i="2"/>
  <c r="L47" i="2"/>
  <c r="L46" i="2"/>
  <c r="L45" i="2"/>
  <c r="L44" i="2"/>
  <c r="L43" i="2"/>
  <c r="L41" i="2"/>
  <c r="L40" i="2"/>
  <c r="L39" i="2"/>
  <c r="L37" i="2"/>
  <c r="L36" i="2"/>
  <c r="L32" i="2"/>
  <c r="L31" i="2"/>
  <c r="L29" i="2"/>
  <c r="L28" i="2"/>
  <c r="L27" i="2"/>
  <c r="L24" i="2"/>
  <c r="L23" i="2"/>
  <c r="L21" i="2"/>
  <c r="L19" i="2"/>
  <c r="L18" i="2"/>
  <c r="L17" i="2"/>
  <c r="L16" i="2"/>
  <c r="L14" i="2"/>
  <c r="L12" i="2"/>
  <c r="L10" i="2"/>
  <c r="L9" i="2"/>
  <c r="L8" i="2"/>
  <c r="L7" i="2"/>
  <c r="L6" i="2"/>
  <c r="L5" i="2"/>
  <c r="L4" i="2"/>
  <c r="L3" i="2"/>
  <c r="K81" i="2"/>
  <c r="K80" i="2"/>
  <c r="K79" i="2"/>
  <c r="K78" i="2"/>
  <c r="K77" i="2"/>
  <c r="K76" i="2"/>
  <c r="K75" i="2"/>
  <c r="K74" i="2"/>
  <c r="K73" i="2"/>
  <c r="K72" i="2"/>
  <c r="K71" i="2"/>
  <c r="K70" i="2"/>
  <c r="K68" i="2"/>
  <c r="K67" i="2"/>
  <c r="K66" i="2"/>
  <c r="K65" i="2"/>
  <c r="K64" i="2"/>
  <c r="K63" i="2"/>
  <c r="K61" i="2"/>
  <c r="K60" i="2"/>
  <c r="K57" i="2"/>
  <c r="K54" i="2"/>
  <c r="K58" i="2"/>
  <c r="K56" i="2"/>
  <c r="K55" i="2"/>
  <c r="K52" i="2"/>
  <c r="K51" i="2"/>
  <c r="K50" i="2"/>
  <c r="K49" i="2"/>
  <c r="K47" i="2"/>
  <c r="K46" i="2"/>
  <c r="K45" i="2"/>
  <c r="K44" i="2"/>
  <c r="K43" i="2"/>
  <c r="K41" i="2"/>
  <c r="K40" i="2"/>
  <c r="K39" i="2"/>
  <c r="K37" i="2"/>
  <c r="K36" i="2"/>
  <c r="K35" i="2"/>
  <c r="K32" i="2"/>
  <c r="K31" i="2"/>
  <c r="K29" i="2"/>
  <c r="K28" i="2"/>
  <c r="K27" i="2"/>
  <c r="K24" i="2"/>
  <c r="K23" i="2"/>
  <c r="K21" i="2"/>
  <c r="K19" i="2"/>
  <c r="K18" i="2"/>
  <c r="K17" i="2"/>
  <c r="K16" i="2"/>
  <c r="K14" i="2"/>
  <c r="K12" i="2"/>
  <c r="K10" i="2"/>
  <c r="K9" i="2"/>
  <c r="K8" i="2"/>
  <c r="K7" i="2"/>
  <c r="K6" i="2"/>
  <c r="K5" i="2"/>
  <c r="K4" i="2"/>
  <c r="K3" i="2"/>
  <c r="J81" i="2"/>
  <c r="J80" i="2"/>
  <c r="J79" i="2"/>
  <c r="J78" i="2"/>
  <c r="J77" i="2"/>
  <c r="J76" i="2"/>
  <c r="J75" i="2"/>
  <c r="J74" i="2"/>
  <c r="J73" i="2"/>
  <c r="J72" i="2"/>
  <c r="J71" i="2"/>
  <c r="J70" i="2"/>
  <c r="J68" i="2"/>
  <c r="J67" i="2"/>
  <c r="J66" i="2"/>
  <c r="J65" i="2"/>
  <c r="J64" i="2"/>
  <c r="J63" i="2"/>
  <c r="J35" i="2"/>
  <c r="J83" i="2"/>
  <c r="J35" i="1"/>
  <c r="J63" i="1"/>
  <c r="J64" i="1"/>
  <c r="J65" i="1"/>
  <c r="J83" i="1"/>
  <c r="J85" i="1"/>
  <c r="BG11" i="1"/>
  <c r="J61" i="2"/>
  <c r="J60" i="2"/>
  <c r="J57" i="2"/>
  <c r="J54" i="2"/>
  <c r="J58" i="2"/>
  <c r="J56" i="2"/>
  <c r="J55" i="2"/>
  <c r="J52" i="2"/>
  <c r="J51" i="2"/>
  <c r="J50" i="2"/>
  <c r="J49" i="2"/>
  <c r="J47" i="2"/>
  <c r="J46" i="2"/>
  <c r="J45" i="2"/>
  <c r="J44" i="2"/>
  <c r="J43" i="2"/>
  <c r="J41" i="2"/>
  <c r="J40" i="2"/>
  <c r="J39" i="2"/>
  <c r="J37" i="2"/>
  <c r="J36" i="2"/>
  <c r="J32" i="2"/>
  <c r="J31" i="2"/>
  <c r="J29" i="2"/>
  <c r="J28" i="2"/>
  <c r="J27" i="2"/>
  <c r="J24" i="2"/>
  <c r="J23" i="2"/>
  <c r="J21" i="2"/>
  <c r="J19" i="2"/>
  <c r="J18" i="2"/>
  <c r="J17" i="2"/>
  <c r="J16" i="2"/>
  <c r="J14" i="2"/>
  <c r="J12" i="2"/>
  <c r="J10" i="2"/>
  <c r="J9" i="2"/>
  <c r="J8" i="2"/>
  <c r="J7" i="2"/>
  <c r="J6" i="2"/>
  <c r="J5" i="2"/>
  <c r="J4" i="2"/>
  <c r="J3" i="2"/>
  <c r="I81" i="2"/>
  <c r="I80" i="2"/>
  <c r="I79" i="2"/>
  <c r="I78" i="2"/>
  <c r="I77" i="2"/>
  <c r="I76" i="2"/>
  <c r="I75" i="2"/>
  <c r="I74" i="2"/>
  <c r="I73" i="2"/>
  <c r="I72" i="2"/>
  <c r="I71" i="2"/>
  <c r="I70" i="2"/>
  <c r="I68" i="2"/>
  <c r="I67" i="2"/>
  <c r="I66" i="2"/>
  <c r="I65" i="2"/>
  <c r="I64" i="2"/>
  <c r="I63" i="2"/>
  <c r="I61" i="2"/>
  <c r="I60" i="2"/>
  <c r="I57" i="2"/>
  <c r="I54" i="2"/>
  <c r="I58" i="2"/>
  <c r="I56" i="2"/>
  <c r="I55" i="2"/>
  <c r="I52" i="2"/>
  <c r="I51" i="2"/>
  <c r="I50" i="2"/>
  <c r="I49" i="2"/>
  <c r="I47" i="2"/>
  <c r="I46" i="2"/>
  <c r="I45" i="2"/>
  <c r="I44" i="2"/>
  <c r="I43" i="2"/>
  <c r="I41" i="2"/>
  <c r="I40" i="2"/>
  <c r="I39" i="2"/>
  <c r="I37" i="2"/>
  <c r="I36" i="2"/>
  <c r="I35" i="2"/>
  <c r="I83" i="2"/>
  <c r="I35" i="1"/>
  <c r="I63" i="1"/>
  <c r="I64" i="1"/>
  <c r="I65" i="1"/>
  <c r="I83" i="1"/>
  <c r="I85" i="1"/>
  <c r="BG3" i="1"/>
  <c r="I32" i="2"/>
  <c r="I31" i="2"/>
  <c r="I29" i="2"/>
  <c r="I28" i="2"/>
  <c r="I27" i="2"/>
  <c r="I24" i="2"/>
  <c r="I23" i="2"/>
  <c r="I21" i="2"/>
  <c r="I19" i="2"/>
  <c r="I18" i="2"/>
  <c r="I17" i="2"/>
  <c r="I16" i="2"/>
  <c r="I14" i="2"/>
  <c r="I12" i="2"/>
  <c r="I10" i="2"/>
  <c r="I9" i="2"/>
  <c r="I8" i="2"/>
  <c r="I7" i="2"/>
  <c r="I6" i="2"/>
  <c r="I5" i="2"/>
  <c r="I4" i="2"/>
  <c r="I3" i="2"/>
  <c r="H81" i="2"/>
  <c r="H80" i="2"/>
  <c r="H79" i="2"/>
  <c r="H78" i="2"/>
  <c r="H77" i="2"/>
  <c r="H76" i="2"/>
  <c r="H75" i="2"/>
  <c r="H74" i="2"/>
  <c r="H73" i="2"/>
  <c r="H72" i="2"/>
  <c r="H71" i="2"/>
  <c r="H70" i="2"/>
  <c r="H68" i="2"/>
  <c r="H67" i="2"/>
  <c r="H66" i="2"/>
  <c r="H65" i="2"/>
  <c r="H64" i="2"/>
  <c r="H63" i="2"/>
  <c r="H61" i="2"/>
  <c r="H60" i="2"/>
  <c r="H57" i="2"/>
  <c r="H56" i="2"/>
  <c r="H55" i="2"/>
  <c r="H54" i="2"/>
  <c r="H52" i="2"/>
  <c r="H51" i="2"/>
  <c r="H50" i="2"/>
  <c r="H49" i="2"/>
  <c r="H47" i="2"/>
  <c r="H46" i="2"/>
  <c r="H45" i="2"/>
  <c r="H44" i="2"/>
  <c r="H43" i="2"/>
  <c r="H41" i="2"/>
  <c r="H40" i="2"/>
  <c r="H39" i="2"/>
  <c r="H37" i="2"/>
  <c r="H36" i="2"/>
  <c r="H35" i="2"/>
  <c r="H83" i="2"/>
  <c r="H32" i="2"/>
  <c r="H31" i="2"/>
  <c r="H31" i="1"/>
  <c r="H87" i="1"/>
  <c r="H88" i="1"/>
  <c r="H29" i="2"/>
  <c r="H28" i="2"/>
  <c r="H27" i="2"/>
  <c r="H24" i="2"/>
  <c r="H23" i="2"/>
  <c r="H21" i="2"/>
  <c r="H19" i="2"/>
  <c r="H18" i="2"/>
  <c r="H17" i="2"/>
  <c r="H16" i="2"/>
  <c r="H14" i="2"/>
  <c r="H12" i="2"/>
  <c r="H10" i="2"/>
  <c r="H9" i="2"/>
  <c r="H8" i="2"/>
  <c r="H7" i="2"/>
  <c r="H6" i="2"/>
  <c r="H5" i="2"/>
  <c r="H4" i="2"/>
  <c r="H3" i="2"/>
  <c r="G81" i="2"/>
  <c r="G80" i="2"/>
  <c r="G79" i="2"/>
  <c r="G78" i="2"/>
  <c r="G77" i="2"/>
  <c r="G76" i="2"/>
  <c r="G75" i="2"/>
  <c r="G74" i="2"/>
  <c r="G73" i="2"/>
  <c r="G72" i="2"/>
  <c r="G71" i="2"/>
  <c r="G70" i="2"/>
  <c r="G68" i="2"/>
  <c r="G67" i="2"/>
  <c r="G66" i="2"/>
  <c r="G65" i="2"/>
  <c r="G64" i="2"/>
  <c r="G63" i="2"/>
  <c r="G61" i="2"/>
  <c r="G60" i="2"/>
  <c r="G57" i="2"/>
  <c r="G56" i="2"/>
  <c r="G55" i="2"/>
  <c r="G54" i="2"/>
  <c r="G52" i="2"/>
  <c r="G51" i="2"/>
  <c r="G50" i="2"/>
  <c r="G49" i="2"/>
  <c r="G47" i="2"/>
  <c r="G46" i="2"/>
  <c r="G45" i="2"/>
  <c r="G44" i="2"/>
  <c r="G43" i="2"/>
  <c r="G41" i="2"/>
  <c r="G40" i="2"/>
  <c r="G39" i="2"/>
  <c r="G37" i="2"/>
  <c r="G36" i="2"/>
  <c r="G35" i="2"/>
  <c r="G83" i="2"/>
  <c r="G35" i="1"/>
  <c r="G63" i="1"/>
  <c r="G64" i="1"/>
  <c r="G65" i="1"/>
  <c r="G83" i="1"/>
  <c r="G85" i="1"/>
  <c r="BG15" i="1"/>
  <c r="G32" i="2"/>
  <c r="G31" i="2"/>
  <c r="G29" i="2"/>
  <c r="G28" i="2"/>
  <c r="G27" i="2"/>
  <c r="G24" i="2"/>
  <c r="G23" i="2"/>
  <c r="G21" i="2"/>
  <c r="G19" i="2"/>
  <c r="G18" i="2"/>
  <c r="G17" i="2"/>
  <c r="G16" i="2"/>
  <c r="G14" i="2"/>
  <c r="G12" i="2"/>
  <c r="G10" i="2"/>
  <c r="G9" i="2"/>
  <c r="G8" i="2"/>
  <c r="G7" i="2"/>
  <c r="G6" i="2"/>
  <c r="G5" i="2"/>
  <c r="G4" i="2"/>
  <c r="G3" i="2"/>
  <c r="V58" i="2"/>
  <c r="U83" i="2"/>
  <c r="U35" i="1"/>
  <c r="U63" i="1"/>
  <c r="U64" i="1"/>
  <c r="U65" i="1"/>
  <c r="U83" i="1"/>
  <c r="U85" i="1"/>
  <c r="BG4" i="1"/>
  <c r="U58" i="2"/>
  <c r="T83" i="2"/>
  <c r="T58" i="2"/>
  <c r="S58" i="2"/>
  <c r="O83" i="2"/>
  <c r="N83" i="2"/>
  <c r="N35" i="1"/>
  <c r="N63" i="1"/>
  <c r="N64" i="1"/>
  <c r="N65" i="1"/>
  <c r="N83" i="1"/>
  <c r="N85" i="1"/>
  <c r="BG9" i="1"/>
  <c r="N58" i="2"/>
  <c r="M83" i="2"/>
  <c r="M58" i="2"/>
  <c r="H58" i="2"/>
  <c r="G58" i="2"/>
  <c r="E81" i="2"/>
  <c r="E80" i="2"/>
  <c r="E79" i="2"/>
  <c r="E78" i="2"/>
  <c r="E77" i="2"/>
  <c r="E76" i="2"/>
  <c r="E75" i="2"/>
  <c r="E74" i="2"/>
  <c r="E73" i="2"/>
  <c r="E72" i="2"/>
  <c r="E71" i="2"/>
  <c r="E70" i="2"/>
  <c r="E68" i="2"/>
  <c r="E67" i="2"/>
  <c r="E66" i="2"/>
  <c r="E65" i="2"/>
  <c r="E64" i="2"/>
  <c r="E63" i="2"/>
  <c r="E61" i="2"/>
  <c r="E60" i="2"/>
  <c r="E57" i="2"/>
  <c r="E56" i="2"/>
  <c r="E55" i="2"/>
  <c r="E54" i="2"/>
  <c r="E52" i="2"/>
  <c r="E51" i="2"/>
  <c r="E50" i="2"/>
  <c r="E49" i="2"/>
  <c r="E47" i="2"/>
  <c r="E46" i="2"/>
  <c r="E45" i="2"/>
  <c r="E44" i="2"/>
  <c r="E43" i="2"/>
  <c r="E41" i="2"/>
  <c r="E40" i="2"/>
  <c r="E39" i="2"/>
  <c r="E37" i="2"/>
  <c r="E36" i="2"/>
  <c r="E35" i="2"/>
  <c r="E32" i="2"/>
  <c r="E31" i="2"/>
  <c r="E29" i="2"/>
  <c r="E28" i="2"/>
  <c r="E27" i="2"/>
  <c r="E24" i="2"/>
  <c r="E23" i="2"/>
  <c r="E21" i="2"/>
  <c r="E19" i="2"/>
  <c r="E18" i="2"/>
  <c r="E17" i="2"/>
  <c r="E16" i="2"/>
  <c r="E14" i="2"/>
  <c r="E12" i="2"/>
  <c r="E10" i="2"/>
  <c r="E9" i="2"/>
  <c r="E8" i="2"/>
  <c r="E7" i="2"/>
  <c r="E6" i="2"/>
  <c r="E5" i="2"/>
  <c r="E4" i="2"/>
  <c r="E3" i="2"/>
  <c r="I81" i="1"/>
  <c r="I80" i="1"/>
  <c r="I79" i="1"/>
  <c r="I78" i="1"/>
  <c r="I77" i="1"/>
  <c r="I76" i="1"/>
  <c r="I75" i="1"/>
  <c r="I74" i="1"/>
  <c r="I73" i="1"/>
  <c r="I72" i="1"/>
  <c r="I71" i="1"/>
  <c r="I70" i="1"/>
  <c r="I68" i="1"/>
  <c r="I67" i="1"/>
  <c r="I66" i="1"/>
  <c r="BL3" i="1"/>
  <c r="I61" i="1"/>
  <c r="I60" i="1"/>
  <c r="I57" i="1"/>
  <c r="I54" i="1"/>
  <c r="I58" i="1"/>
  <c r="I56" i="1"/>
  <c r="I55" i="1"/>
  <c r="I52" i="1"/>
  <c r="I51" i="1"/>
  <c r="I50" i="1"/>
  <c r="I49" i="1"/>
  <c r="I47" i="1"/>
  <c r="I46" i="1"/>
  <c r="I45" i="1"/>
  <c r="I44" i="1"/>
  <c r="I43" i="1"/>
  <c r="I41" i="1"/>
  <c r="I40" i="1"/>
  <c r="I39" i="1"/>
  <c r="I37" i="1"/>
  <c r="I36" i="1"/>
  <c r="I32" i="1"/>
  <c r="I31" i="1"/>
  <c r="I29" i="1"/>
  <c r="I28" i="1"/>
  <c r="I27" i="1"/>
  <c r="I24" i="1"/>
  <c r="I23" i="1"/>
  <c r="I21" i="1"/>
  <c r="I20" i="1"/>
  <c r="I19" i="1"/>
  <c r="I18" i="1"/>
  <c r="I17" i="1"/>
  <c r="I16" i="1"/>
  <c r="I14" i="1"/>
  <c r="I10" i="1"/>
  <c r="I9" i="1"/>
  <c r="I8" i="1"/>
  <c r="I7" i="1"/>
  <c r="I6" i="1"/>
  <c r="I5" i="1"/>
  <c r="I4" i="1"/>
  <c r="I3" i="1"/>
  <c r="I87" i="1"/>
  <c r="I88" i="1"/>
  <c r="I89" i="1"/>
  <c r="H81" i="1"/>
  <c r="H80" i="1"/>
  <c r="H79" i="1"/>
  <c r="H78" i="1"/>
  <c r="H77" i="1"/>
  <c r="H76" i="1"/>
  <c r="H75" i="1"/>
  <c r="H74" i="1"/>
  <c r="H73" i="1"/>
  <c r="H72" i="1"/>
  <c r="H71" i="1"/>
  <c r="H70" i="1"/>
  <c r="H68" i="1"/>
  <c r="H67" i="1"/>
  <c r="H66" i="1"/>
  <c r="H65" i="1"/>
  <c r="H64" i="1"/>
  <c r="BL13" i="1"/>
  <c r="H63" i="1"/>
  <c r="BK13" i="1"/>
  <c r="H61" i="1"/>
  <c r="H60" i="1"/>
  <c r="H57" i="1"/>
  <c r="H56" i="1"/>
  <c r="H55" i="1"/>
  <c r="H54" i="1"/>
  <c r="H52" i="1"/>
  <c r="H51" i="1"/>
  <c r="H50" i="1"/>
  <c r="H49" i="1"/>
  <c r="H47" i="1"/>
  <c r="H46" i="1"/>
  <c r="H45" i="1"/>
  <c r="H44" i="1"/>
  <c r="H43" i="1"/>
  <c r="H41" i="1"/>
  <c r="H40" i="1"/>
  <c r="H39" i="1"/>
  <c r="H37" i="1"/>
  <c r="H36" i="1"/>
  <c r="H35" i="1"/>
  <c r="H32" i="1"/>
  <c r="H29" i="1"/>
  <c r="H28" i="1"/>
  <c r="H27" i="1"/>
  <c r="H24" i="1"/>
  <c r="H23" i="1"/>
  <c r="H21" i="1"/>
  <c r="H20" i="1"/>
  <c r="H19" i="1"/>
  <c r="H18" i="1"/>
  <c r="H17" i="1"/>
  <c r="H16" i="1"/>
  <c r="H14" i="1"/>
  <c r="H10" i="1"/>
  <c r="H9" i="1"/>
  <c r="H8" i="1"/>
  <c r="H7" i="1"/>
  <c r="H6" i="1"/>
  <c r="H5" i="1"/>
  <c r="H4" i="1"/>
  <c r="H3" i="1"/>
  <c r="H58" i="1"/>
  <c r="G81" i="1"/>
  <c r="G80" i="1"/>
  <c r="G79" i="1"/>
  <c r="G78" i="1"/>
  <c r="G77" i="1"/>
  <c r="G76" i="1"/>
  <c r="G75" i="1"/>
  <c r="G74" i="1"/>
  <c r="G73" i="1"/>
  <c r="G72" i="1"/>
  <c r="G71" i="1"/>
  <c r="G70" i="1"/>
  <c r="G68" i="1"/>
  <c r="G67" i="1"/>
  <c r="G66" i="1"/>
  <c r="G61" i="1"/>
  <c r="G60" i="1"/>
  <c r="G57" i="1"/>
  <c r="G56" i="1"/>
  <c r="G55" i="1"/>
  <c r="G54" i="1"/>
  <c r="G58" i="1"/>
  <c r="G52" i="1"/>
  <c r="G51" i="1"/>
  <c r="G50" i="1"/>
  <c r="E50" i="1"/>
  <c r="F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AL50" i="1"/>
  <c r="G49" i="1"/>
  <c r="G47" i="1"/>
  <c r="G46" i="1"/>
  <c r="G45" i="1"/>
  <c r="G44" i="1"/>
  <c r="G43" i="1"/>
  <c r="G41" i="1"/>
  <c r="G40" i="1"/>
  <c r="G39" i="1"/>
  <c r="E39" i="1"/>
  <c r="F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AL39" i="1"/>
  <c r="AM39" i="1"/>
  <c r="AP39" i="1"/>
  <c r="CL3" i="1"/>
  <c r="G37" i="1"/>
  <c r="G36" i="1"/>
  <c r="G32" i="1"/>
  <c r="G31" i="1"/>
  <c r="G29" i="1"/>
  <c r="G28" i="1"/>
  <c r="G27" i="1"/>
  <c r="G24" i="1"/>
  <c r="G23" i="1"/>
  <c r="G21" i="1"/>
  <c r="G20" i="1"/>
  <c r="G19" i="1"/>
  <c r="E19" i="1"/>
  <c r="F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AL19" i="1"/>
  <c r="G18" i="1"/>
  <c r="G17" i="1"/>
  <c r="E17" i="1"/>
  <c r="F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AL17" i="1"/>
  <c r="G16" i="1"/>
  <c r="G14" i="1"/>
  <c r="G10" i="1"/>
  <c r="G9" i="1"/>
  <c r="G8" i="1"/>
  <c r="G7" i="1"/>
  <c r="G6" i="1"/>
  <c r="G5" i="1"/>
  <c r="G4" i="1"/>
  <c r="G3" i="1"/>
  <c r="G87" i="1"/>
  <c r="G88" i="1"/>
  <c r="E81" i="1"/>
  <c r="E80" i="1"/>
  <c r="E79" i="1"/>
  <c r="E78" i="1"/>
  <c r="F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AL78" i="1"/>
  <c r="AM78" i="1"/>
  <c r="E77" i="1"/>
  <c r="E76" i="1"/>
  <c r="E75" i="1"/>
  <c r="F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AL75" i="1"/>
  <c r="AM75" i="1"/>
  <c r="AP75" i="1"/>
  <c r="E74" i="1"/>
  <c r="E73" i="1"/>
  <c r="E72" i="1"/>
  <c r="E71" i="1"/>
  <c r="E70" i="1"/>
  <c r="E68" i="1"/>
  <c r="E67" i="1"/>
  <c r="E66" i="1"/>
  <c r="E65" i="1"/>
  <c r="E64" i="1"/>
  <c r="BL5" i="1"/>
  <c r="E63" i="1"/>
  <c r="BK5" i="1"/>
  <c r="E61" i="1"/>
  <c r="F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AL61" i="1"/>
  <c r="AM61" i="1"/>
  <c r="AP61" i="1"/>
  <c r="E60" i="1"/>
  <c r="F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AL60" i="1"/>
  <c r="AM60" i="1"/>
  <c r="AP60" i="1"/>
  <c r="CL21" i="1"/>
  <c r="E57" i="1"/>
  <c r="E56" i="1"/>
  <c r="E55" i="1"/>
  <c r="E54" i="1"/>
  <c r="E52" i="1"/>
  <c r="E51" i="1"/>
  <c r="E49" i="1"/>
  <c r="E47" i="1"/>
  <c r="E46" i="1"/>
  <c r="F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AL46" i="1"/>
  <c r="AM46" i="1"/>
  <c r="AP46" i="1"/>
  <c r="CL10" i="1"/>
  <c r="E45" i="1"/>
  <c r="E44" i="1"/>
  <c r="E43" i="1"/>
  <c r="E41" i="1"/>
  <c r="E40" i="1"/>
  <c r="E37" i="1"/>
  <c r="E36" i="1"/>
  <c r="E35" i="1"/>
  <c r="E32" i="1"/>
  <c r="E31" i="1"/>
  <c r="E87" i="1"/>
  <c r="E88" i="1"/>
  <c r="E89" i="1"/>
  <c r="E29" i="1"/>
  <c r="E28" i="1"/>
  <c r="E27" i="1"/>
  <c r="F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AL27" i="1"/>
  <c r="F31" i="1"/>
  <c r="J31" i="1"/>
  <c r="K31" i="1"/>
  <c r="L31" i="1"/>
  <c r="M31" i="1"/>
  <c r="N31" i="1"/>
  <c r="O31" i="1"/>
  <c r="P31" i="1"/>
  <c r="Q31" i="1"/>
  <c r="U31" i="1"/>
  <c r="V31" i="1"/>
  <c r="AL31" i="1"/>
  <c r="AM32" i="1"/>
  <c r="E24" i="1"/>
  <c r="E23" i="1"/>
  <c r="E21" i="1"/>
  <c r="E20" i="1"/>
  <c r="E18" i="1"/>
  <c r="E16" i="1"/>
  <c r="E14" i="1"/>
  <c r="E10" i="1"/>
  <c r="E9" i="1"/>
  <c r="E8" i="1"/>
  <c r="E7" i="1"/>
  <c r="E6" i="1"/>
  <c r="E5" i="1"/>
  <c r="E4" i="1"/>
  <c r="E3" i="1"/>
  <c r="E58" i="1"/>
  <c r="F81" i="2"/>
  <c r="F80" i="2"/>
  <c r="F79" i="2"/>
  <c r="F78" i="2"/>
  <c r="F77" i="2"/>
  <c r="F76" i="2"/>
  <c r="F75" i="2"/>
  <c r="F74" i="2"/>
  <c r="F73" i="2"/>
  <c r="F72" i="2"/>
  <c r="F71" i="2"/>
  <c r="F70" i="2"/>
  <c r="F68" i="2"/>
  <c r="F67" i="2"/>
  <c r="F66" i="2"/>
  <c r="F65" i="2"/>
  <c r="F64" i="2"/>
  <c r="F63" i="2"/>
  <c r="F61" i="2"/>
  <c r="F60" i="2"/>
  <c r="F57" i="2"/>
  <c r="F54" i="2"/>
  <c r="F58" i="2"/>
  <c r="F56" i="2"/>
  <c r="F55" i="2"/>
  <c r="F52" i="2"/>
  <c r="F51" i="2"/>
  <c r="F50" i="2"/>
  <c r="F49" i="2"/>
  <c r="F47" i="2"/>
  <c r="F46" i="2"/>
  <c r="F45" i="2"/>
  <c r="F44" i="2"/>
  <c r="F43" i="2"/>
  <c r="F41" i="2"/>
  <c r="F40" i="2"/>
  <c r="F39" i="2"/>
  <c r="F37" i="2"/>
  <c r="F36" i="2"/>
  <c r="F35" i="2"/>
  <c r="F32" i="2"/>
  <c r="F31" i="2"/>
  <c r="F29" i="2"/>
  <c r="F28" i="2"/>
  <c r="F27" i="2"/>
  <c r="F24" i="2"/>
  <c r="F23" i="2"/>
  <c r="F21" i="2"/>
  <c r="F19" i="2"/>
  <c r="F18" i="2"/>
  <c r="F17" i="2"/>
  <c r="F16" i="2"/>
  <c r="F14" i="2"/>
  <c r="F12" i="2"/>
  <c r="F10" i="2"/>
  <c r="F9" i="2"/>
  <c r="F8" i="2"/>
  <c r="F7" i="2"/>
  <c r="F6" i="2"/>
  <c r="F5" i="2"/>
  <c r="F4" i="2"/>
  <c r="F3" i="2"/>
  <c r="AM8" i="1"/>
  <c r="AY4" i="1"/>
  <c r="AW16" i="1"/>
  <c r="AY16" i="1"/>
  <c r="AW14" i="1"/>
  <c r="AY14" i="1"/>
  <c r="AW9" i="1"/>
  <c r="AW10" i="1"/>
  <c r="AW12" i="1"/>
  <c r="AW5" i="1"/>
  <c r="W14" i="10"/>
  <c r="AW11" i="1"/>
  <c r="AW15" i="1"/>
  <c r="W16" i="10"/>
  <c r="AW20" i="1"/>
  <c r="AY20" i="1"/>
  <c r="AW8" i="1"/>
  <c r="AY8" i="1"/>
  <c r="AY15" i="1"/>
  <c r="AW7" i="1"/>
  <c r="AY7" i="1"/>
  <c r="AW17" i="1"/>
  <c r="W22" i="10"/>
  <c r="AY17" i="1"/>
  <c r="AY12" i="1"/>
  <c r="AW3" i="1"/>
  <c r="AY3" i="1"/>
  <c r="AY5" i="1"/>
  <c r="AW13" i="1"/>
  <c r="AY13" i="1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" i="12"/>
  <c r="S2" i="12"/>
  <c r="S1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Q3" i="12"/>
  <c r="Q2" i="12"/>
  <c r="Q1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O1" i="12"/>
  <c r="F63" i="1"/>
  <c r="BK6" i="1"/>
  <c r="T63" i="1"/>
  <c r="F64" i="1"/>
  <c r="F65" i="1"/>
  <c r="BL6" i="1"/>
  <c r="T64" i="1"/>
  <c r="T65" i="1"/>
  <c r="T35" i="1"/>
  <c r="T83" i="1"/>
  <c r="BK4" i="1"/>
  <c r="R63" i="1"/>
  <c r="BK3" i="1"/>
  <c r="R64" i="1"/>
  <c r="R65" i="1"/>
  <c r="BL10" i="1"/>
  <c r="BM3" i="1"/>
  <c r="BN3" i="1"/>
  <c r="BK17" i="1"/>
  <c r="BK10" i="1"/>
  <c r="BL17" i="1"/>
  <c r="K63" i="1"/>
  <c r="BK12" i="1"/>
  <c r="K64" i="1"/>
  <c r="K65" i="1"/>
  <c r="BL12" i="1"/>
  <c r="BM12" i="1"/>
  <c r="BN12" i="1"/>
  <c r="Q63" i="1"/>
  <c r="BK20" i="1"/>
  <c r="Q64" i="1"/>
  <c r="Q65" i="1"/>
  <c r="BL20" i="1"/>
  <c r="BM20" i="1"/>
  <c r="BN20" i="1"/>
  <c r="BL9" i="1"/>
  <c r="P63" i="1"/>
  <c r="BK19" i="1"/>
  <c r="P64" i="1"/>
  <c r="P65" i="1"/>
  <c r="BL19" i="1"/>
  <c r="O63" i="1"/>
  <c r="BK7" i="1"/>
  <c r="O64" i="1"/>
  <c r="O65" i="1"/>
  <c r="BL7" i="1"/>
  <c r="BK15" i="1"/>
  <c r="BL15" i="1"/>
  <c r="BM15" i="1"/>
  <c r="BN15" i="1"/>
  <c r="M63" i="1"/>
  <c r="M35" i="1"/>
  <c r="M64" i="1"/>
  <c r="M65" i="1"/>
  <c r="M83" i="1"/>
  <c r="BL8" i="1"/>
  <c r="L63" i="1"/>
  <c r="L64" i="1"/>
  <c r="L65" i="1"/>
  <c r="BL14" i="1"/>
  <c r="BK14" i="1"/>
  <c r="BM14" i="1"/>
  <c r="BN14" i="1"/>
  <c r="BK11" i="1"/>
  <c r="BL11" i="1"/>
  <c r="BM11" i="1"/>
  <c r="BN11" i="1"/>
  <c r="BK9" i="1"/>
  <c r="BK18" i="1"/>
  <c r="BL18" i="1"/>
  <c r="BM18" i="1"/>
  <c r="BK16" i="1"/>
  <c r="BL16" i="1"/>
  <c r="F83" i="2"/>
  <c r="F35" i="1"/>
  <c r="F83" i="1"/>
  <c r="AU18" i="1"/>
  <c r="AU16" i="1"/>
  <c r="AU13" i="1"/>
  <c r="U20" i="10"/>
  <c r="AT18" i="1"/>
  <c r="AT16" i="1"/>
  <c r="AT13" i="1"/>
  <c r="T20" i="10"/>
  <c r="AU4" i="1"/>
  <c r="AT4" i="1"/>
  <c r="AT6" i="1"/>
  <c r="AT8" i="1"/>
  <c r="T8" i="10"/>
  <c r="R35" i="1"/>
  <c r="AU8" i="1"/>
  <c r="AU9" i="1"/>
  <c r="AU17" i="1"/>
  <c r="U21" i="10"/>
  <c r="AT9" i="1"/>
  <c r="AT17" i="1"/>
  <c r="T21" i="10"/>
  <c r="AV17" i="1"/>
  <c r="AV18" i="1"/>
  <c r="V22" i="10"/>
  <c r="T22" i="10"/>
  <c r="K35" i="1"/>
  <c r="K83" i="1"/>
  <c r="AU10" i="1"/>
  <c r="AT10" i="1"/>
  <c r="AV10" i="1"/>
  <c r="AV9" i="1"/>
  <c r="AU3" i="1"/>
  <c r="AT3" i="1"/>
  <c r="AV3" i="1"/>
  <c r="AU5" i="1"/>
  <c r="AT5" i="1"/>
  <c r="AV5" i="1"/>
  <c r="V13" i="10"/>
  <c r="Q35" i="1"/>
  <c r="Q83" i="1"/>
  <c r="AU20" i="1"/>
  <c r="AT20" i="1"/>
  <c r="AT19" i="1"/>
  <c r="T24" i="10"/>
  <c r="P35" i="1"/>
  <c r="P83" i="1"/>
  <c r="AU19" i="1"/>
  <c r="AV19" i="1"/>
  <c r="O35" i="1"/>
  <c r="O83" i="1"/>
  <c r="O85" i="1"/>
  <c r="BG7" i="1"/>
  <c r="AU7" i="1"/>
  <c r="AT7" i="1"/>
  <c r="T10" i="10"/>
  <c r="U9" i="10"/>
  <c r="T9" i="10"/>
  <c r="L35" i="1"/>
  <c r="L83" i="1"/>
  <c r="L85" i="1"/>
  <c r="BG14" i="1"/>
  <c r="AU14" i="1"/>
  <c r="AT14" i="1"/>
  <c r="AU12" i="1"/>
  <c r="AU15" i="1"/>
  <c r="U19" i="10"/>
  <c r="AT12" i="1"/>
  <c r="AT15" i="1"/>
  <c r="T19" i="10"/>
  <c r="AU11" i="1"/>
  <c r="U16" i="10"/>
  <c r="AT11" i="1"/>
  <c r="T16" i="10"/>
  <c r="T7" i="10"/>
  <c r="U15" i="10"/>
  <c r="T15" i="10"/>
  <c r="AV13" i="1"/>
  <c r="AV14" i="1"/>
  <c r="AV16" i="1"/>
  <c r="AV12" i="1"/>
  <c r="AV11" i="1"/>
  <c r="V15" i="10"/>
  <c r="AU6" i="1"/>
  <c r="U11" i="10"/>
  <c r="BL4" i="1"/>
  <c r="U12" i="10"/>
  <c r="T12" i="10"/>
  <c r="AQ74" i="1"/>
  <c r="F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F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AL77" i="1"/>
  <c r="AM77" i="1"/>
  <c r="AP77" i="1"/>
  <c r="AP76" i="1"/>
  <c r="F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AL73" i="1"/>
  <c r="AM73" i="1"/>
  <c r="F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F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AL71" i="1"/>
  <c r="AM71" i="1"/>
  <c r="AP71" i="1"/>
  <c r="CL28" i="1"/>
  <c r="F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AL63" i="1"/>
  <c r="AM63" i="1"/>
  <c r="F57" i="1"/>
  <c r="J57" i="1"/>
  <c r="K57" i="1"/>
  <c r="L57" i="1"/>
  <c r="L54" i="1"/>
  <c r="L58" i="1"/>
  <c r="M57" i="1"/>
  <c r="N57" i="1"/>
  <c r="O57" i="1"/>
  <c r="O54" i="1"/>
  <c r="O58" i="1"/>
  <c r="P57" i="1"/>
  <c r="P54" i="1"/>
  <c r="P58" i="1"/>
  <c r="Q57" i="1"/>
  <c r="R57" i="1"/>
  <c r="S57" i="1"/>
  <c r="T57" i="1"/>
  <c r="U57" i="1"/>
  <c r="V57" i="1"/>
  <c r="F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AL55" i="1"/>
  <c r="AM55" i="1"/>
  <c r="F54" i="1"/>
  <c r="J54" i="1"/>
  <c r="K54" i="1"/>
  <c r="M54" i="1"/>
  <c r="N54" i="1"/>
  <c r="Q54" i="1"/>
  <c r="R54" i="1"/>
  <c r="S54" i="1"/>
  <c r="T54" i="1"/>
  <c r="U54" i="1"/>
  <c r="V54" i="1"/>
  <c r="AL54" i="1"/>
  <c r="AM54" i="1"/>
  <c r="AP54" i="1"/>
  <c r="CL16" i="1"/>
  <c r="K58" i="1"/>
  <c r="T58" i="1"/>
  <c r="U58" i="1"/>
  <c r="F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F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AL44" i="1"/>
  <c r="F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AL43" i="1"/>
  <c r="AM43" i="1"/>
  <c r="F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F87" i="1"/>
  <c r="F88" i="1"/>
  <c r="F89" i="1"/>
  <c r="J87" i="1"/>
  <c r="J88" i="1"/>
  <c r="J89" i="1"/>
  <c r="K87" i="1"/>
  <c r="K88" i="1"/>
  <c r="L87" i="1"/>
  <c r="L88" i="1"/>
  <c r="L89" i="1"/>
  <c r="U87" i="1"/>
  <c r="U88" i="1"/>
  <c r="U89" i="1"/>
  <c r="AM31" i="1"/>
  <c r="AP31" i="1"/>
  <c r="CF30" i="1"/>
  <c r="AQ25" i="1"/>
  <c r="F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AL21" i="1"/>
  <c r="AM21" i="1"/>
  <c r="AP21" i="1"/>
  <c r="F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AL20" i="1"/>
  <c r="AM20" i="1"/>
  <c r="F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AL16" i="1"/>
  <c r="F6" i="1"/>
  <c r="J6" i="1"/>
  <c r="K6" i="1"/>
  <c r="L6" i="1"/>
  <c r="M6" i="1"/>
  <c r="N6" i="1"/>
  <c r="O6" i="1"/>
  <c r="P6" i="1"/>
  <c r="Q6" i="1"/>
  <c r="R6" i="1"/>
  <c r="S6" i="1"/>
  <c r="T6" i="1"/>
  <c r="U6" i="1"/>
  <c r="V6" i="1"/>
  <c r="AL6" i="1"/>
  <c r="AM6" i="1"/>
  <c r="AP6" i="1"/>
  <c r="CF6" i="1"/>
  <c r="F5" i="1"/>
  <c r="J5" i="1"/>
  <c r="K5" i="1"/>
  <c r="L5" i="1"/>
  <c r="M5" i="1"/>
  <c r="N5" i="1"/>
  <c r="O5" i="1"/>
  <c r="P5" i="1"/>
  <c r="Q5" i="1"/>
  <c r="R5" i="1"/>
  <c r="S5" i="1"/>
  <c r="T5" i="1"/>
  <c r="U5" i="1"/>
  <c r="V5" i="1"/>
  <c r="F4" i="1"/>
  <c r="J4" i="1"/>
  <c r="K4" i="1"/>
  <c r="L4" i="1"/>
  <c r="M4" i="1"/>
  <c r="N4" i="1"/>
  <c r="O4" i="1"/>
  <c r="P4" i="1"/>
  <c r="Q4" i="1"/>
  <c r="R4" i="1"/>
  <c r="S4" i="1"/>
  <c r="T4" i="1"/>
  <c r="U4" i="1"/>
  <c r="V4" i="1"/>
  <c r="AL4" i="1"/>
  <c r="AM4" i="1"/>
  <c r="AP4" i="1"/>
  <c r="CF4" i="1"/>
  <c r="F3" i="1"/>
  <c r="J3" i="1"/>
  <c r="K3" i="1"/>
  <c r="L3" i="1"/>
  <c r="M3" i="1"/>
  <c r="N3" i="1"/>
  <c r="O3" i="1"/>
  <c r="P3" i="1"/>
  <c r="Q3" i="1"/>
  <c r="R3" i="1"/>
  <c r="S3" i="1"/>
  <c r="T3" i="1"/>
  <c r="U3" i="1"/>
  <c r="V3" i="1"/>
  <c r="AQ36" i="1"/>
  <c r="V81" i="1"/>
  <c r="V80" i="1"/>
  <c r="V76" i="1"/>
  <c r="V74" i="1"/>
  <c r="V68" i="1"/>
  <c r="V67" i="1"/>
  <c r="V66" i="1"/>
  <c r="V56" i="1"/>
  <c r="V52" i="1"/>
  <c r="V51" i="1"/>
  <c r="V47" i="1"/>
  <c r="V45" i="1"/>
  <c r="V41" i="1"/>
  <c r="V37" i="1"/>
  <c r="V36" i="1"/>
  <c r="V32" i="1"/>
  <c r="V29" i="1"/>
  <c r="V28" i="1"/>
  <c r="V24" i="1"/>
  <c r="V23" i="1"/>
  <c r="V18" i="1"/>
  <c r="V14" i="1"/>
  <c r="V10" i="1"/>
  <c r="V9" i="1"/>
  <c r="V8" i="1"/>
  <c r="V7" i="1"/>
  <c r="V58" i="1"/>
  <c r="U81" i="1"/>
  <c r="U80" i="1"/>
  <c r="U76" i="1"/>
  <c r="U74" i="1"/>
  <c r="U68" i="1"/>
  <c r="U67" i="1"/>
  <c r="U66" i="1"/>
  <c r="U56" i="1"/>
  <c r="U52" i="1"/>
  <c r="U51" i="1"/>
  <c r="U47" i="1"/>
  <c r="U45" i="1"/>
  <c r="U41" i="1"/>
  <c r="U37" i="1"/>
  <c r="U36" i="1"/>
  <c r="U32" i="1"/>
  <c r="U29" i="1"/>
  <c r="U28" i="1"/>
  <c r="U24" i="1"/>
  <c r="U23" i="1"/>
  <c r="U18" i="1"/>
  <c r="U14" i="1"/>
  <c r="U10" i="1"/>
  <c r="U9" i="1"/>
  <c r="U8" i="1"/>
  <c r="U7" i="1"/>
  <c r="T81" i="1"/>
  <c r="T80" i="1"/>
  <c r="T76" i="1"/>
  <c r="T74" i="1"/>
  <c r="T68" i="1"/>
  <c r="T67" i="1"/>
  <c r="T66" i="1"/>
  <c r="T56" i="1"/>
  <c r="T52" i="1"/>
  <c r="T51" i="1"/>
  <c r="T47" i="1"/>
  <c r="T45" i="1"/>
  <c r="T41" i="1"/>
  <c r="T37" i="1"/>
  <c r="T36" i="1"/>
  <c r="T32" i="1"/>
  <c r="T29" i="1"/>
  <c r="T28" i="1"/>
  <c r="T24" i="1"/>
  <c r="T23" i="1"/>
  <c r="T18" i="1"/>
  <c r="T14" i="1"/>
  <c r="T10" i="1"/>
  <c r="T9" i="1"/>
  <c r="T8" i="1"/>
  <c r="T7" i="1"/>
  <c r="S81" i="1"/>
  <c r="S80" i="1"/>
  <c r="S76" i="1"/>
  <c r="S74" i="1"/>
  <c r="S68" i="1"/>
  <c r="S67" i="1"/>
  <c r="S66" i="1"/>
  <c r="S56" i="1"/>
  <c r="S52" i="1"/>
  <c r="S51" i="1"/>
  <c r="S47" i="1"/>
  <c r="S45" i="1"/>
  <c r="S41" i="1"/>
  <c r="S37" i="1"/>
  <c r="S36" i="1"/>
  <c r="S32" i="1"/>
  <c r="S29" i="1"/>
  <c r="S28" i="1"/>
  <c r="S24" i="1"/>
  <c r="S23" i="1"/>
  <c r="S18" i="1"/>
  <c r="S14" i="1"/>
  <c r="S10" i="1"/>
  <c r="S9" i="1"/>
  <c r="S8" i="1"/>
  <c r="S7" i="1"/>
  <c r="S58" i="1"/>
  <c r="R81" i="1"/>
  <c r="R80" i="1"/>
  <c r="R76" i="1"/>
  <c r="R74" i="1"/>
  <c r="R68" i="1"/>
  <c r="R67" i="1"/>
  <c r="R66" i="1"/>
  <c r="R56" i="1"/>
  <c r="R52" i="1"/>
  <c r="R51" i="1"/>
  <c r="R47" i="1"/>
  <c r="R45" i="1"/>
  <c r="R41" i="1"/>
  <c r="R37" i="1"/>
  <c r="R36" i="1"/>
  <c r="R32" i="1"/>
  <c r="R29" i="1"/>
  <c r="R28" i="1"/>
  <c r="R24" i="1"/>
  <c r="R23" i="1"/>
  <c r="R18" i="1"/>
  <c r="R14" i="1"/>
  <c r="R10" i="1"/>
  <c r="R9" i="1"/>
  <c r="R8" i="1"/>
  <c r="R7" i="1"/>
  <c r="R58" i="1"/>
  <c r="Q81" i="1"/>
  <c r="Q80" i="1"/>
  <c r="Q76" i="1"/>
  <c r="Q74" i="1"/>
  <c r="Q68" i="1"/>
  <c r="Q67" i="1"/>
  <c r="Q66" i="1"/>
  <c r="Q56" i="1"/>
  <c r="Q52" i="1"/>
  <c r="Q51" i="1"/>
  <c r="Q47" i="1"/>
  <c r="Q45" i="1"/>
  <c r="Q41" i="1"/>
  <c r="Q37" i="1"/>
  <c r="Q36" i="1"/>
  <c r="Q32" i="1"/>
  <c r="Q29" i="1"/>
  <c r="Q28" i="1"/>
  <c r="Q24" i="1"/>
  <c r="Q23" i="1"/>
  <c r="Q18" i="1"/>
  <c r="Q14" i="1"/>
  <c r="Q10" i="1"/>
  <c r="Q9" i="1"/>
  <c r="Q8" i="1"/>
  <c r="Q7" i="1"/>
  <c r="Q58" i="1"/>
  <c r="P81" i="1"/>
  <c r="P80" i="1"/>
  <c r="P76" i="1"/>
  <c r="P74" i="1"/>
  <c r="P68" i="1"/>
  <c r="P67" i="1"/>
  <c r="P66" i="1"/>
  <c r="P56" i="1"/>
  <c r="P52" i="1"/>
  <c r="P51" i="1"/>
  <c r="P47" i="1"/>
  <c r="P45" i="1"/>
  <c r="P41" i="1"/>
  <c r="P37" i="1"/>
  <c r="P36" i="1"/>
  <c r="P32" i="1"/>
  <c r="P29" i="1"/>
  <c r="P28" i="1"/>
  <c r="P24" i="1"/>
  <c r="P23" i="1"/>
  <c r="P18" i="1"/>
  <c r="P14" i="1"/>
  <c r="P10" i="1"/>
  <c r="P9" i="1"/>
  <c r="P8" i="1"/>
  <c r="P7" i="1"/>
  <c r="O81" i="1"/>
  <c r="O80" i="1"/>
  <c r="O76" i="1"/>
  <c r="O74" i="1"/>
  <c r="O68" i="1"/>
  <c r="O67" i="1"/>
  <c r="O66" i="1"/>
  <c r="O56" i="1"/>
  <c r="O52" i="1"/>
  <c r="O51" i="1"/>
  <c r="O47" i="1"/>
  <c r="O45" i="1"/>
  <c r="O41" i="1"/>
  <c r="O37" i="1"/>
  <c r="O36" i="1"/>
  <c r="O32" i="1"/>
  <c r="O29" i="1"/>
  <c r="O28" i="1"/>
  <c r="O24" i="1"/>
  <c r="O23" i="1"/>
  <c r="O18" i="1"/>
  <c r="O14" i="1"/>
  <c r="O10" i="1"/>
  <c r="O9" i="1"/>
  <c r="O8" i="1"/>
  <c r="O7" i="1"/>
  <c r="N81" i="1"/>
  <c r="N80" i="1"/>
  <c r="N76" i="1"/>
  <c r="N74" i="1"/>
  <c r="N68" i="1"/>
  <c r="N67" i="1"/>
  <c r="N66" i="1"/>
  <c r="N56" i="1"/>
  <c r="N52" i="1"/>
  <c r="N51" i="1"/>
  <c r="N47" i="1"/>
  <c r="N45" i="1"/>
  <c r="N41" i="1"/>
  <c r="N37" i="1"/>
  <c r="N36" i="1"/>
  <c r="N32" i="1"/>
  <c r="N29" i="1"/>
  <c r="N28" i="1"/>
  <c r="N24" i="1"/>
  <c r="N23" i="1"/>
  <c r="N18" i="1"/>
  <c r="N14" i="1"/>
  <c r="N10" i="1"/>
  <c r="N9" i="1"/>
  <c r="N8" i="1"/>
  <c r="N7" i="1"/>
  <c r="N58" i="1"/>
  <c r="M81" i="1"/>
  <c r="M80" i="1"/>
  <c r="M76" i="1"/>
  <c r="M74" i="1"/>
  <c r="M68" i="1"/>
  <c r="M67" i="1"/>
  <c r="M66" i="1"/>
  <c r="M56" i="1"/>
  <c r="M52" i="1"/>
  <c r="M51" i="1"/>
  <c r="M47" i="1"/>
  <c r="M45" i="1"/>
  <c r="M41" i="1"/>
  <c r="M37" i="1"/>
  <c r="M36" i="1"/>
  <c r="M32" i="1"/>
  <c r="M29" i="1"/>
  <c r="M28" i="1"/>
  <c r="M24" i="1"/>
  <c r="M23" i="1"/>
  <c r="M18" i="1"/>
  <c r="M14" i="1"/>
  <c r="M10" i="1"/>
  <c r="M9" i="1"/>
  <c r="M8" i="1"/>
  <c r="M7" i="1"/>
  <c r="M58" i="1"/>
  <c r="L81" i="1"/>
  <c r="L80" i="1"/>
  <c r="L76" i="1"/>
  <c r="L74" i="1"/>
  <c r="L68" i="1"/>
  <c r="L67" i="1"/>
  <c r="L66" i="1"/>
  <c r="L56" i="1"/>
  <c r="L52" i="1"/>
  <c r="L51" i="1"/>
  <c r="L47" i="1"/>
  <c r="L45" i="1"/>
  <c r="L41" i="1"/>
  <c r="L37" i="1"/>
  <c r="L36" i="1"/>
  <c r="L32" i="1"/>
  <c r="L29" i="1"/>
  <c r="L28" i="1"/>
  <c r="L24" i="1"/>
  <c r="L23" i="1"/>
  <c r="L18" i="1"/>
  <c r="L14" i="1"/>
  <c r="L10" i="1"/>
  <c r="L9" i="1"/>
  <c r="L8" i="1"/>
  <c r="L7" i="1"/>
  <c r="K81" i="1"/>
  <c r="K80" i="1"/>
  <c r="K76" i="1"/>
  <c r="K74" i="1"/>
  <c r="K68" i="1"/>
  <c r="K67" i="1"/>
  <c r="K66" i="1"/>
  <c r="K56" i="1"/>
  <c r="K52" i="1"/>
  <c r="K51" i="1"/>
  <c r="K47" i="1"/>
  <c r="K45" i="1"/>
  <c r="K41" i="1"/>
  <c r="K37" i="1"/>
  <c r="K36" i="1"/>
  <c r="K32" i="1"/>
  <c r="K29" i="1"/>
  <c r="K28" i="1"/>
  <c r="K24" i="1"/>
  <c r="K23" i="1"/>
  <c r="K18" i="1"/>
  <c r="K14" i="1"/>
  <c r="K10" i="1"/>
  <c r="K9" i="1"/>
  <c r="K8" i="1"/>
  <c r="K7" i="1"/>
  <c r="J81" i="1"/>
  <c r="J80" i="1"/>
  <c r="J76" i="1"/>
  <c r="J74" i="1"/>
  <c r="J68" i="1"/>
  <c r="J67" i="1"/>
  <c r="J66" i="1"/>
  <c r="J56" i="1"/>
  <c r="J52" i="1"/>
  <c r="J51" i="1"/>
  <c r="J47" i="1"/>
  <c r="J45" i="1"/>
  <c r="J41" i="1"/>
  <c r="J37" i="1"/>
  <c r="J36" i="1"/>
  <c r="J32" i="1"/>
  <c r="J29" i="1"/>
  <c r="J28" i="1"/>
  <c r="J24" i="1"/>
  <c r="J23" i="1"/>
  <c r="J18" i="1"/>
  <c r="J14" i="1"/>
  <c r="J10" i="1"/>
  <c r="J9" i="1"/>
  <c r="J8" i="1"/>
  <c r="J7" i="1"/>
  <c r="J58" i="1"/>
  <c r="F81" i="1"/>
  <c r="F80" i="1"/>
  <c r="F76" i="1"/>
  <c r="F74" i="1"/>
  <c r="F68" i="1"/>
  <c r="F67" i="1"/>
  <c r="F66" i="1"/>
  <c r="F56" i="1"/>
  <c r="F52" i="1"/>
  <c r="F51" i="1"/>
  <c r="F47" i="1"/>
  <c r="F45" i="1"/>
  <c r="F41" i="1"/>
  <c r="F37" i="1"/>
  <c r="F36" i="1"/>
  <c r="F32" i="1"/>
  <c r="F29" i="1"/>
  <c r="F28" i="1"/>
  <c r="F24" i="1"/>
  <c r="F23" i="1"/>
  <c r="F18" i="1"/>
  <c r="F14" i="1"/>
  <c r="F10" i="1"/>
  <c r="F9" i="1"/>
  <c r="F7" i="1"/>
  <c r="F8" i="1"/>
  <c r="W313" i="5"/>
  <c r="U313" i="5"/>
  <c r="T313" i="5"/>
  <c r="S313" i="5"/>
  <c r="R313" i="5"/>
  <c r="W312" i="5"/>
  <c r="W315" i="5"/>
  <c r="U312" i="5"/>
  <c r="U315" i="5"/>
  <c r="T312" i="5"/>
  <c r="T315" i="5"/>
  <c r="S312" i="5"/>
  <c r="R312" i="5"/>
  <c r="Q20" i="10"/>
  <c r="P20" i="10"/>
  <c r="O20" i="10"/>
  <c r="N20" i="10"/>
  <c r="M20" i="10"/>
  <c r="L20" i="10"/>
  <c r="I20" i="10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4" i="2"/>
  <c r="G29" i="6"/>
  <c r="K117" i="6"/>
  <c r="AC114" i="6"/>
  <c r="AB114" i="6"/>
  <c r="AA114" i="6"/>
  <c r="Z114" i="6"/>
  <c r="Y114" i="6"/>
  <c r="X114" i="6"/>
  <c r="W114" i="6"/>
  <c r="V114" i="6"/>
  <c r="U114" i="6"/>
  <c r="T114" i="6"/>
  <c r="Q114" i="6"/>
  <c r="N114" i="6"/>
  <c r="O114" i="6"/>
  <c r="P114" i="6"/>
  <c r="M114" i="6"/>
  <c r="L114" i="6"/>
  <c r="H114" i="6"/>
  <c r="I114" i="6"/>
  <c r="K114" i="6"/>
  <c r="P112" i="6"/>
  <c r="K112" i="6"/>
  <c r="G112" i="6"/>
  <c r="F112" i="6"/>
  <c r="G110" i="6"/>
  <c r="G30" i="6"/>
  <c r="F110" i="6"/>
  <c r="K107" i="6"/>
  <c r="K109" i="6"/>
  <c r="F109" i="6"/>
  <c r="F107" i="6"/>
  <c r="D38" i="11"/>
  <c r="CG9" i="1"/>
  <c r="Q80" i="4"/>
  <c r="M80" i="4"/>
  <c r="E22" i="10"/>
  <c r="H6" i="10"/>
  <c r="I169" i="3"/>
  <c r="I234" i="3"/>
  <c r="I106" i="3"/>
  <c r="I173" i="3"/>
  <c r="K87" i="8"/>
  <c r="K23" i="8"/>
  <c r="I154" i="3"/>
  <c r="I222" i="3"/>
  <c r="I30" i="3"/>
  <c r="K33" i="8"/>
  <c r="L32" i="10"/>
  <c r="P13" i="10"/>
  <c r="I13" i="10"/>
  <c r="K59" i="8"/>
  <c r="G46" i="6"/>
  <c r="I214" i="3"/>
  <c r="I250" i="3"/>
  <c r="G11" i="6"/>
  <c r="G53" i="6"/>
  <c r="H8" i="10"/>
  <c r="L30" i="10"/>
  <c r="M18" i="10"/>
  <c r="I244" i="3"/>
  <c r="I239" i="3"/>
  <c r="K69" i="8"/>
  <c r="E27" i="10"/>
  <c r="I104" i="3"/>
  <c r="K39" i="8"/>
  <c r="K71" i="8"/>
  <c r="G29" i="10"/>
  <c r="I55" i="3"/>
  <c r="J14" i="10"/>
  <c r="K82" i="8"/>
  <c r="I84" i="3"/>
  <c r="I117" i="3"/>
  <c r="I54" i="3"/>
  <c r="B19" i="10"/>
  <c r="C19" i="10"/>
  <c r="C20" i="10"/>
  <c r="D20" i="10"/>
  <c r="I21" i="3"/>
  <c r="H11" i="10"/>
  <c r="I11" i="10"/>
  <c r="K74" i="8"/>
  <c r="I148" i="3"/>
  <c r="D14" i="10"/>
  <c r="K35" i="8"/>
  <c r="I248" i="3"/>
  <c r="K27" i="8"/>
  <c r="I17" i="3"/>
  <c r="C12" i="10"/>
  <c r="O15" i="10"/>
  <c r="E15" i="10"/>
  <c r="K4" i="8"/>
  <c r="I51" i="3"/>
  <c r="I193" i="3"/>
  <c r="N19" i="10"/>
  <c r="I201" i="3"/>
  <c r="CM10" i="1"/>
  <c r="CM19" i="1"/>
  <c r="CM17" i="1"/>
  <c r="CM16" i="1"/>
  <c r="CM18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U22" i="10"/>
  <c r="U24" i="10"/>
  <c r="V87" i="1"/>
  <c r="V88" i="1"/>
  <c r="Q87" i="1"/>
  <c r="Q88" i="1"/>
  <c r="P87" i="1"/>
  <c r="P88" i="1"/>
  <c r="P89" i="1"/>
  <c r="U13" i="10"/>
  <c r="O87" i="1"/>
  <c r="O88" i="1"/>
  <c r="AP10" i="1"/>
  <c r="CF9" i="1"/>
  <c r="C373" i="3"/>
  <c r="E373" i="3"/>
  <c r="I264" i="3"/>
  <c r="F29" i="10"/>
  <c r="A29" i="10"/>
  <c r="I267" i="3"/>
  <c r="P109" i="6"/>
  <c r="I263" i="3"/>
  <c r="V3" i="10"/>
  <c r="G28" i="10"/>
  <c r="F28" i="10"/>
  <c r="D28" i="10"/>
  <c r="I13" i="3"/>
  <c r="I229" i="3"/>
  <c r="G118" i="6"/>
  <c r="I118" i="6"/>
  <c r="H118" i="6"/>
  <c r="K118" i="6"/>
  <c r="K110" i="6"/>
  <c r="D373" i="3"/>
  <c r="H369" i="3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U8" i="10"/>
  <c r="T14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90" i="6"/>
  <c r="V34" i="4"/>
  <c r="K22" i="6"/>
  <c r="K46" i="6"/>
  <c r="K39" i="6"/>
  <c r="K32" i="6"/>
  <c r="K15" i="6"/>
  <c r="G32" i="6"/>
  <c r="G15" i="6"/>
  <c r="F111" i="8"/>
  <c r="I90" i="6"/>
  <c r="K90" i="6"/>
  <c r="G9" i="6"/>
  <c r="G50" i="6"/>
  <c r="G33" i="6"/>
  <c r="K33" i="6"/>
  <c r="K20" i="6"/>
  <c r="M79" i="4"/>
  <c r="D13" i="10"/>
  <c r="F13" i="10"/>
  <c r="H13" i="10"/>
  <c r="J13" i="10"/>
  <c r="O7" i="10"/>
  <c r="A14" i="10"/>
  <c r="CM22" i="1"/>
  <c r="CM21" i="1"/>
  <c r="E37" i="11"/>
  <c r="D37" i="11"/>
  <c r="E38" i="11"/>
  <c r="C37" i="11"/>
  <c r="B37" i="11"/>
  <c r="C38" i="11"/>
  <c r="CM13" i="1"/>
  <c r="AR21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BQ18" i="1"/>
  <c r="BQ13" i="1"/>
  <c r="N4" i="8"/>
  <c r="I66" i="3"/>
  <c r="CM30" i="1"/>
  <c r="CM35" i="1"/>
  <c r="CM34" i="1"/>
  <c r="CM33" i="1"/>
  <c r="CM31" i="1"/>
  <c r="CM28" i="1"/>
  <c r="CM27" i="1"/>
  <c r="CM24" i="1"/>
  <c r="CM14" i="1"/>
  <c r="CM12" i="1"/>
  <c r="AQ47" i="1"/>
  <c r="CM9" i="1"/>
  <c r="CM8" i="1"/>
  <c r="CM7" i="1"/>
  <c r="CM5" i="1"/>
  <c r="CM4" i="1"/>
  <c r="CM3" i="1"/>
  <c r="CG35" i="1"/>
  <c r="CG34" i="1"/>
  <c r="CG25" i="1"/>
  <c r="CG30" i="1"/>
  <c r="CG24" i="1"/>
  <c r="CG23" i="1"/>
  <c r="CG22" i="1"/>
  <c r="CG21" i="1"/>
  <c r="CG20" i="1"/>
  <c r="CG19" i="1"/>
  <c r="CG18" i="1"/>
  <c r="CG17" i="1"/>
  <c r="CG16" i="1"/>
  <c r="CG14" i="1"/>
  <c r="CG13" i="1"/>
  <c r="CG12" i="1"/>
  <c r="CG8" i="1"/>
  <c r="CG6" i="1"/>
  <c r="CG5" i="1"/>
  <c r="CG4" i="1"/>
  <c r="CG3" i="1"/>
  <c r="Q12" i="10"/>
  <c r="Q11" i="4"/>
  <c r="Q14" i="10"/>
  <c r="BQ20" i="1"/>
  <c r="BQ6" i="1"/>
  <c r="BQ8" i="1"/>
  <c r="BQ16" i="1"/>
  <c r="BQ14" i="1"/>
  <c r="BQ10" i="1"/>
  <c r="BQ9" i="1"/>
  <c r="BQ17" i="1"/>
  <c r="BQ3" i="1"/>
  <c r="BQ15" i="1"/>
  <c r="BQ7" i="1"/>
  <c r="BQ5" i="1"/>
  <c r="BQ11" i="1"/>
  <c r="BQ19" i="1"/>
  <c r="BQ12" i="1"/>
  <c r="BQ4" i="1"/>
  <c r="I183" i="3"/>
  <c r="K44" i="6"/>
  <c r="G44" i="6"/>
  <c r="G21" i="6"/>
  <c r="K5" i="6"/>
  <c r="M32" i="10"/>
  <c r="I32" i="10"/>
  <c r="I31" i="10"/>
  <c r="M30" i="10"/>
  <c r="I30" i="10"/>
  <c r="M29" i="10"/>
  <c r="L29" i="10"/>
  <c r="L19" i="10"/>
  <c r="I19" i="10"/>
  <c r="Q18" i="10"/>
  <c r="P18" i="10"/>
  <c r="O18" i="10"/>
  <c r="G27" i="6"/>
  <c r="I10" i="3"/>
  <c r="I226" i="3"/>
  <c r="M57" i="4"/>
  <c r="K117" i="8"/>
  <c r="K133" i="8"/>
  <c r="K81" i="8"/>
  <c r="K115" i="8"/>
  <c r="K132" i="8"/>
  <c r="K119" i="8"/>
  <c r="K37" i="8"/>
  <c r="K131" i="8"/>
  <c r="K112" i="8"/>
  <c r="K73" i="8"/>
  <c r="K130" i="8"/>
  <c r="K66" i="8"/>
  <c r="K52" i="8"/>
  <c r="K129" i="8"/>
  <c r="K5" i="8"/>
  <c r="K128" i="8"/>
  <c r="K127" i="8"/>
  <c r="K121" i="8"/>
  <c r="K42" i="8"/>
  <c r="K111" i="8"/>
  <c r="K95" i="8"/>
  <c r="K113" i="8"/>
  <c r="K34" i="8"/>
  <c r="K11" i="8"/>
  <c r="K126" i="8"/>
  <c r="K116" i="8"/>
  <c r="K118" i="8"/>
  <c r="K125" i="8"/>
  <c r="K83" i="8"/>
  <c r="K124" i="8"/>
  <c r="K120" i="8"/>
  <c r="K114" i="8"/>
  <c r="K123" i="8"/>
  <c r="K55" i="8"/>
  <c r="K96" i="8"/>
  <c r="K122" i="8"/>
  <c r="K90" i="8"/>
  <c r="K92" i="8"/>
  <c r="K80" i="8"/>
  <c r="K110" i="8"/>
  <c r="K17" i="8"/>
  <c r="K109" i="8"/>
  <c r="K77" i="8"/>
  <c r="K36" i="8"/>
  <c r="K51" i="8"/>
  <c r="K108" i="8"/>
  <c r="K68" i="8"/>
  <c r="K89" i="8"/>
  <c r="K10" i="8"/>
  <c r="K14" i="8"/>
  <c r="K99" i="8"/>
  <c r="K46" i="8"/>
  <c r="K70" i="8"/>
  <c r="K12" i="8"/>
  <c r="K86" i="8"/>
  <c r="K78" i="8"/>
  <c r="K18" i="8"/>
  <c r="K93" i="8"/>
  <c r="K58" i="8"/>
  <c r="K102" i="8"/>
  <c r="K75" i="8"/>
  <c r="K91" i="8"/>
  <c r="K6" i="8"/>
  <c r="K7" i="8"/>
  <c r="K106" i="8"/>
  <c r="K94" i="8"/>
  <c r="K72" i="8"/>
  <c r="K79" i="8"/>
  <c r="K30" i="8"/>
  <c r="K19" i="8"/>
  <c r="K105" i="8"/>
  <c r="K26" i="8"/>
  <c r="K29" i="8"/>
  <c r="K97" i="8"/>
  <c r="K103" i="8"/>
  <c r="K84" i="8"/>
  <c r="K76" i="8"/>
  <c r="K107" i="8"/>
  <c r="K101" i="8"/>
  <c r="K98" i="8"/>
  <c r="K24" i="8"/>
  <c r="K85" i="8"/>
  <c r="K67" i="8"/>
  <c r="K64" i="8"/>
  <c r="K45" i="8"/>
  <c r="K50" i="8"/>
  <c r="K104" i="8"/>
  <c r="K100" i="8"/>
  <c r="I287" i="3"/>
  <c r="I101" i="3"/>
  <c r="H287" i="9"/>
  <c r="G287" i="9"/>
  <c r="F287" i="9"/>
  <c r="D287" i="9"/>
  <c r="C287" i="9"/>
  <c r="E286" i="9"/>
  <c r="E285" i="9"/>
  <c r="E278" i="9"/>
  <c r="E277" i="9"/>
  <c r="G36" i="6"/>
  <c r="R90" i="6"/>
  <c r="I338" i="3"/>
  <c r="I337" i="3"/>
  <c r="I336" i="3"/>
  <c r="I335" i="3"/>
  <c r="I107" i="3"/>
  <c r="I247" i="3"/>
  <c r="I238" i="3"/>
  <c r="I296" i="3"/>
  <c r="I282" i="3"/>
  <c r="I304" i="3"/>
  <c r="I72" i="3"/>
  <c r="E269" i="9"/>
  <c r="E268" i="9"/>
  <c r="E267" i="9"/>
  <c r="E266" i="9"/>
  <c r="E265" i="9"/>
  <c r="E264" i="9"/>
  <c r="E263" i="9"/>
  <c r="E262" i="9"/>
  <c r="E261" i="9"/>
  <c r="E260" i="9"/>
  <c r="E259" i="9"/>
  <c r="E249" i="9"/>
  <c r="K135" i="8"/>
  <c r="F135" i="8"/>
  <c r="F117" i="8"/>
  <c r="F127" i="8"/>
  <c r="F125" i="8"/>
  <c r="F133" i="8"/>
  <c r="I4" i="3"/>
  <c r="I297" i="3"/>
  <c r="I33" i="3"/>
  <c r="I218" i="3"/>
  <c r="I12" i="3"/>
  <c r="I41" i="3"/>
  <c r="I190" i="3"/>
  <c r="I207" i="3"/>
  <c r="I177" i="3"/>
  <c r="I273" i="3"/>
  <c r="I156" i="3"/>
  <c r="I83" i="3"/>
  <c r="I46" i="3"/>
  <c r="I40" i="3"/>
  <c r="I249" i="3"/>
  <c r="I182" i="3"/>
  <c r="I219" i="3"/>
  <c r="E217" i="9"/>
  <c r="I110" i="3"/>
  <c r="I48" i="3"/>
  <c r="I252" i="3"/>
  <c r="I251" i="3"/>
  <c r="I114" i="3"/>
  <c r="I5" i="3"/>
  <c r="I295" i="3"/>
  <c r="I320" i="3"/>
  <c r="I276" i="3"/>
  <c r="I92" i="3"/>
  <c r="I86" i="3"/>
  <c r="I191" i="3"/>
  <c r="I75" i="3"/>
  <c r="I317" i="3"/>
  <c r="I65" i="3"/>
  <c r="I47" i="3"/>
  <c r="I67" i="3"/>
  <c r="F122" i="8"/>
  <c r="F130" i="8"/>
  <c r="F128" i="8"/>
  <c r="F115" i="8"/>
  <c r="I162" i="3"/>
  <c r="I301" i="3"/>
  <c r="I235" i="3"/>
  <c r="I161" i="3"/>
  <c r="I230" i="3"/>
  <c r="I89" i="3"/>
  <c r="I138" i="3"/>
  <c r="I241" i="3"/>
  <c r="I27" i="3"/>
  <c r="I255" i="3"/>
  <c r="I221" i="3"/>
  <c r="I210" i="3"/>
  <c r="I14" i="3"/>
  <c r="I200" i="3"/>
  <c r="I181" i="3"/>
  <c r="I231" i="3"/>
  <c r="I300" i="3"/>
  <c r="I20" i="3"/>
  <c r="I153" i="3"/>
  <c r="I150" i="3"/>
  <c r="I175" i="3"/>
  <c r="I311" i="3"/>
  <c r="I80" i="3"/>
  <c r="I243" i="3"/>
  <c r="I134" i="3"/>
  <c r="I129" i="3"/>
  <c r="I256" i="3"/>
  <c r="I136" i="3"/>
  <c r="I15" i="3"/>
  <c r="I268" i="3"/>
  <c r="I25" i="3"/>
  <c r="I293" i="3"/>
  <c r="I26" i="3"/>
  <c r="I170" i="3"/>
  <c r="I2" i="3"/>
  <c r="I294" i="3"/>
  <c r="I291" i="3"/>
  <c r="I303" i="3"/>
  <c r="I302" i="3"/>
  <c r="I209" i="3"/>
  <c r="I113" i="3"/>
  <c r="I299" i="3"/>
  <c r="I224" i="3"/>
  <c r="I246" i="3"/>
  <c r="I61" i="3"/>
  <c r="I292" i="3"/>
  <c r="A27" i="10"/>
  <c r="F27" i="10"/>
  <c r="D27" i="10"/>
  <c r="B27" i="10"/>
  <c r="G26" i="10"/>
  <c r="F26" i="10"/>
  <c r="F25" i="10"/>
  <c r="D25" i="10"/>
  <c r="C25" i="10"/>
  <c r="B25" i="10"/>
  <c r="G22" i="10"/>
  <c r="F22" i="10"/>
  <c r="D22" i="10"/>
  <c r="C22" i="10"/>
  <c r="B22" i="10"/>
  <c r="G21" i="10"/>
  <c r="F21" i="10"/>
  <c r="E21" i="10"/>
  <c r="G20" i="10"/>
  <c r="F20" i="10"/>
  <c r="E20" i="10"/>
  <c r="G19" i="10"/>
  <c r="F19" i="10"/>
  <c r="E19" i="10"/>
  <c r="D19" i="10"/>
  <c r="A19" i="10"/>
  <c r="C18" i="10"/>
  <c r="B18" i="10"/>
  <c r="A18" i="10"/>
  <c r="I38" i="3"/>
  <c r="I186" i="3"/>
  <c r="I128" i="3"/>
  <c r="I108" i="3"/>
  <c r="I284" i="3"/>
  <c r="I313" i="3"/>
  <c r="I185" i="3"/>
  <c r="I310" i="3"/>
  <c r="I73" i="3"/>
  <c r="I261" i="3"/>
  <c r="I227" i="3"/>
  <c r="I111" i="3"/>
  <c r="I275" i="3"/>
  <c r="I212" i="3"/>
  <c r="I59" i="3"/>
  <c r="I286" i="3"/>
  <c r="I56" i="3"/>
  <c r="I77" i="3"/>
  <c r="I312" i="3"/>
  <c r="I34" i="3"/>
  <c r="I236" i="3"/>
  <c r="I7" i="3"/>
  <c r="I11" i="3"/>
  <c r="I52" i="3"/>
  <c r="BW34" i="1"/>
  <c r="BX34" i="1"/>
  <c r="BY34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8" i="1"/>
  <c r="BY7" i="1"/>
  <c r="BY6" i="1"/>
  <c r="BY5" i="1"/>
  <c r="BY4" i="1"/>
  <c r="BY3" i="1"/>
  <c r="I16" i="3"/>
  <c r="Q28" i="4"/>
  <c r="I237" i="3"/>
  <c r="I179" i="3"/>
  <c r="E252" i="9"/>
  <c r="K7" i="6"/>
  <c r="S7" i="10"/>
  <c r="Q57" i="4"/>
  <c r="Q81" i="4"/>
  <c r="M81" i="4"/>
  <c r="L15" i="10"/>
  <c r="K15" i="10"/>
  <c r="J15" i="10"/>
  <c r="B15" i="10"/>
  <c r="A15" i="10"/>
  <c r="N14" i="10"/>
  <c r="L14" i="10"/>
  <c r="K14" i="10"/>
  <c r="I14" i="10"/>
  <c r="C14" i="10"/>
  <c r="B14" i="10"/>
  <c r="O13" i="10"/>
  <c r="N13" i="10"/>
  <c r="K13" i="10"/>
  <c r="A13" i="10"/>
  <c r="P12" i="10"/>
  <c r="O12" i="10"/>
  <c r="L12" i="10"/>
  <c r="K12" i="10"/>
  <c r="J12" i="10"/>
  <c r="I12" i="10"/>
  <c r="D12" i="10"/>
  <c r="A12" i="10"/>
  <c r="O11" i="10"/>
  <c r="N11" i="10"/>
  <c r="L11" i="10"/>
  <c r="D11" i="10"/>
  <c r="B11" i="10"/>
  <c r="A11" i="10"/>
  <c r="Q77" i="4"/>
  <c r="O10" i="10"/>
  <c r="N10" i="10"/>
  <c r="M77" i="4"/>
  <c r="K10" i="10"/>
  <c r="J10" i="10"/>
  <c r="I10" i="10"/>
  <c r="H10" i="10"/>
  <c r="P9" i="10"/>
  <c r="O9" i="10"/>
  <c r="N9" i="10"/>
  <c r="L9" i="10"/>
  <c r="K9" i="10"/>
  <c r="E9" i="10"/>
  <c r="D9" i="10"/>
  <c r="B9" i="10"/>
  <c r="A9" i="10"/>
  <c r="P8" i="10"/>
  <c r="O8" i="10"/>
  <c r="N8" i="10"/>
  <c r="I8" i="10"/>
  <c r="L7" i="10"/>
  <c r="J7" i="10"/>
  <c r="H7" i="10"/>
  <c r="F7" i="10"/>
  <c r="D7" i="10"/>
  <c r="Q79" i="4"/>
  <c r="P6" i="10"/>
  <c r="O6" i="10"/>
  <c r="N6" i="10"/>
  <c r="L6" i="10"/>
  <c r="K6" i="10"/>
  <c r="J6" i="10"/>
  <c r="I6" i="10"/>
  <c r="G6" i="10"/>
  <c r="C6" i="10"/>
  <c r="G52" i="6"/>
  <c r="M78" i="4"/>
  <c r="M109" i="4"/>
  <c r="G6" i="6"/>
  <c r="AF19" i="6"/>
  <c r="AF18" i="6"/>
  <c r="E229" i="9"/>
  <c r="G49" i="6"/>
  <c r="I223" i="3"/>
  <c r="I82" i="3"/>
  <c r="K53" i="6"/>
  <c r="I146" i="3"/>
  <c r="AG52" i="6"/>
  <c r="AG53" i="6"/>
  <c r="I93" i="3"/>
  <c r="I319" i="3"/>
  <c r="I172" i="3"/>
  <c r="I70" i="3"/>
  <c r="I88" i="3"/>
  <c r="I281" i="3"/>
  <c r="I188" i="3"/>
  <c r="I220" i="3"/>
  <c r="I315" i="3"/>
  <c r="I126" i="3"/>
  <c r="I240" i="3"/>
  <c r="E219" i="9"/>
  <c r="F126" i="8"/>
  <c r="F119" i="8"/>
  <c r="E232" i="9"/>
  <c r="E238" i="9"/>
  <c r="F121" i="8"/>
  <c r="E215" i="9"/>
  <c r="E254" i="9"/>
  <c r="E218" i="9"/>
  <c r="E239" i="9"/>
  <c r="F132" i="8"/>
  <c r="E230" i="9"/>
  <c r="E227" i="9"/>
  <c r="F116" i="8"/>
  <c r="E241" i="9"/>
  <c r="F131" i="8"/>
  <c r="E240" i="9"/>
  <c r="E250" i="9"/>
  <c r="E245" i="9"/>
  <c r="F112" i="8"/>
  <c r="E220" i="9"/>
  <c r="E243" i="9"/>
  <c r="F123" i="8"/>
  <c r="E251" i="9"/>
  <c r="E242" i="9"/>
  <c r="E222" i="9"/>
  <c r="U92" i="6"/>
  <c r="E247" i="9"/>
  <c r="E236" i="9"/>
  <c r="E246" i="9"/>
  <c r="E237" i="9"/>
  <c r="E248" i="9"/>
  <c r="F120" i="8"/>
  <c r="F113" i="8"/>
  <c r="E231" i="9"/>
  <c r="E226" i="9"/>
  <c r="E228" i="9"/>
  <c r="E223" i="9"/>
  <c r="AC92" i="6"/>
  <c r="AA92" i="6"/>
  <c r="Y92" i="6"/>
  <c r="W92" i="6"/>
  <c r="E216" i="9"/>
  <c r="E235" i="9"/>
  <c r="F124" i="8"/>
  <c r="I314" i="3"/>
  <c r="I266" i="3"/>
  <c r="I124" i="3"/>
  <c r="I131" i="3"/>
  <c r="I79" i="3"/>
  <c r="I318" i="3"/>
  <c r="I94" i="3"/>
  <c r="I271" i="3"/>
  <c r="I285" i="3"/>
  <c r="I155" i="3"/>
  <c r="I184" i="3"/>
  <c r="I298" i="3"/>
  <c r="I258" i="3"/>
  <c r="I151" i="3"/>
  <c r="I242" i="3"/>
  <c r="I260" i="3"/>
  <c r="I253" i="3"/>
  <c r="I279" i="3"/>
  <c r="I290" i="3"/>
  <c r="I328" i="3"/>
  <c r="I141" i="3"/>
  <c r="I259" i="3"/>
  <c r="I32" i="3"/>
  <c r="I74" i="3"/>
  <c r="I97" i="3"/>
  <c r="I289" i="3"/>
  <c r="I50" i="3"/>
  <c r="I118" i="3"/>
  <c r="I277" i="3"/>
  <c r="I270" i="3"/>
  <c r="I213" i="3"/>
  <c r="I180" i="3"/>
  <c r="I208" i="3"/>
  <c r="I254" i="3"/>
  <c r="I228" i="3"/>
  <c r="I158" i="3"/>
  <c r="I6" i="3"/>
  <c r="I245" i="3"/>
  <c r="I115" i="3"/>
  <c r="I53" i="3"/>
  <c r="I305" i="3"/>
  <c r="I105" i="3"/>
  <c r="I120" i="3"/>
  <c r="I168" i="3"/>
  <c r="I145" i="3"/>
  <c r="I196" i="3"/>
  <c r="I103" i="3"/>
  <c r="I217" i="3"/>
  <c r="I140" i="3"/>
  <c r="I178" i="3"/>
  <c r="I22" i="3"/>
  <c r="I225" i="3"/>
  <c r="I308" i="3"/>
  <c r="I109" i="3"/>
  <c r="I8" i="3"/>
  <c r="I316" i="3"/>
  <c r="I163" i="3"/>
  <c r="I167" i="3"/>
  <c r="I205" i="3"/>
  <c r="I309" i="3"/>
  <c r="I233" i="3"/>
  <c r="I232" i="3"/>
  <c r="I280" i="3"/>
  <c r="I269" i="3"/>
  <c r="I195" i="3"/>
  <c r="I265" i="3"/>
  <c r="I306" i="3"/>
  <c r="I194" i="3"/>
  <c r="I307" i="3"/>
  <c r="I262" i="3"/>
  <c r="I68" i="3"/>
  <c r="I216" i="3"/>
  <c r="I278" i="3"/>
  <c r="I274" i="3"/>
  <c r="I288" i="3"/>
  <c r="I176" i="3"/>
  <c r="I143" i="3"/>
  <c r="I85" i="3"/>
  <c r="I257" i="3"/>
  <c r="I215" i="3"/>
  <c r="I64" i="3"/>
  <c r="I283" i="3"/>
  <c r="I18" i="3"/>
  <c r="I174" i="3"/>
  <c r="I76" i="3"/>
  <c r="I96" i="3"/>
  <c r="I272" i="3"/>
  <c r="G19" i="6"/>
  <c r="Q78" i="4"/>
  <c r="Q109" i="4"/>
  <c r="K48" i="6"/>
  <c r="K12" i="6"/>
  <c r="K17" i="6"/>
  <c r="K38" i="6"/>
  <c r="K42" i="6"/>
  <c r="K18" i="6"/>
  <c r="K45" i="6"/>
  <c r="K37" i="6"/>
  <c r="G48" i="6"/>
  <c r="G17" i="6"/>
  <c r="G31" i="6"/>
  <c r="G35" i="6"/>
  <c r="G38" i="6"/>
  <c r="G42" i="6"/>
  <c r="G13" i="6"/>
  <c r="G18" i="6"/>
  <c r="G23" i="6"/>
  <c r="G25" i="6"/>
  <c r="G4" i="6"/>
  <c r="G45" i="6"/>
  <c r="G37" i="6"/>
  <c r="G24" i="6"/>
  <c r="E255" i="9"/>
  <c r="E253" i="9"/>
  <c r="E221" i="9"/>
  <c r="E234" i="9"/>
  <c r="E224" i="9"/>
  <c r="E244" i="9"/>
  <c r="E225" i="9"/>
  <c r="E233" i="9"/>
  <c r="F114" i="8"/>
  <c r="F129" i="8"/>
  <c r="F118" i="8"/>
  <c r="G369" i="3"/>
  <c r="F373" i="3"/>
  <c r="G373" i="3"/>
  <c r="H373" i="3"/>
  <c r="F369" i="3"/>
  <c r="Z7" i="10"/>
  <c r="AQ64" i="1"/>
  <c r="CM25" i="1"/>
  <c r="D369" i="3"/>
  <c r="K40" i="8"/>
  <c r="P19" i="10"/>
  <c r="Q19" i="10"/>
  <c r="K88" i="8"/>
  <c r="I135" i="3"/>
  <c r="I199" i="3"/>
  <c r="I42" i="3"/>
  <c r="O19" i="10"/>
  <c r="C369" i="3"/>
  <c r="E369" i="3"/>
  <c r="AR61" i="1"/>
  <c r="CG31" i="1"/>
  <c r="CG28" i="1"/>
  <c r="AR20" i="1"/>
  <c r="U10" i="10"/>
  <c r="G22" i="6"/>
  <c r="I3" i="3"/>
  <c r="G43" i="6"/>
  <c r="B12" i="10"/>
  <c r="W8" i="10"/>
  <c r="T18" i="10"/>
  <c r="B20" i="10"/>
  <c r="W18" i="10"/>
  <c r="K62" i="8"/>
  <c r="K8" i="8"/>
  <c r="G40" i="6"/>
  <c r="I58" i="3"/>
  <c r="W24" i="10"/>
  <c r="K15" i="8"/>
  <c r="M87" i="1"/>
  <c r="M88" i="1"/>
  <c r="N87" i="1"/>
  <c r="N88" i="1"/>
  <c r="U18" i="10"/>
  <c r="G107" i="6"/>
  <c r="AA18" i="10"/>
  <c r="U233" i="3"/>
  <c r="J114" i="8"/>
  <c r="T267" i="3"/>
  <c r="AE56" i="6"/>
  <c r="I255" i="9"/>
  <c r="T316" i="3"/>
  <c r="T294" i="3"/>
  <c r="I212" i="9"/>
  <c r="R57" i="4"/>
  <c r="AE34" i="6"/>
  <c r="J92" i="8"/>
  <c r="T119" i="3"/>
  <c r="R95" i="4"/>
  <c r="J27" i="8"/>
  <c r="U290" i="3"/>
  <c r="T18" i="3"/>
  <c r="T305" i="3"/>
  <c r="I14" i="7"/>
  <c r="T193" i="3"/>
  <c r="S109" i="4"/>
  <c r="J40" i="8"/>
  <c r="U236" i="3"/>
  <c r="T44" i="3"/>
  <c r="R7" i="4"/>
  <c r="AE25" i="6"/>
  <c r="N96" i="3"/>
  <c r="T52" i="3"/>
  <c r="T198" i="3"/>
  <c r="I24" i="7"/>
  <c r="I2" i="9"/>
  <c r="J93" i="8"/>
  <c r="T195" i="3"/>
  <c r="S53" i="4"/>
  <c r="J13" i="8"/>
  <c r="J228" i="3"/>
  <c r="S103" i="4"/>
  <c r="T313" i="3"/>
  <c r="S83" i="4"/>
  <c r="U61" i="3"/>
  <c r="U60" i="3"/>
  <c r="U90" i="3"/>
  <c r="AE16" i="6"/>
  <c r="U317" i="3"/>
  <c r="U76" i="3"/>
  <c r="T281" i="3"/>
  <c r="S37" i="4"/>
  <c r="J89" i="8"/>
  <c r="S12" i="4"/>
  <c r="T132" i="3"/>
  <c r="T72" i="3"/>
  <c r="T97" i="3"/>
  <c r="T239" i="3"/>
  <c r="J109" i="3"/>
  <c r="U327" i="3"/>
  <c r="J10" i="8"/>
  <c r="U44" i="3"/>
  <c r="R72" i="4"/>
  <c r="J11" i="8"/>
  <c r="U200" i="3"/>
  <c r="T88" i="3"/>
  <c r="T242" i="3"/>
  <c r="T209" i="3"/>
  <c r="T251" i="3"/>
  <c r="U111" i="3"/>
  <c r="T63" i="3"/>
  <c r="AE54" i="6"/>
  <c r="U23" i="3"/>
  <c r="S60" i="4"/>
  <c r="S23" i="4"/>
  <c r="J35" i="8"/>
  <c r="J57" i="3"/>
  <c r="J249" i="3"/>
  <c r="I47" i="9"/>
  <c r="J246" i="3"/>
  <c r="AD69" i="6"/>
  <c r="AD29" i="6"/>
  <c r="J290" i="3"/>
  <c r="S80" i="4"/>
  <c r="T83" i="3"/>
  <c r="G109" i="6"/>
  <c r="K41" i="8"/>
  <c r="T247" i="3"/>
  <c r="T54" i="3"/>
  <c r="U203" i="3"/>
  <c r="M13" i="10"/>
  <c r="G27" i="10"/>
  <c r="W21" i="10"/>
  <c r="U280" i="3"/>
  <c r="T280" i="3"/>
  <c r="C27" i="10"/>
  <c r="W9" i="10"/>
  <c r="T23" i="10"/>
  <c r="S71" i="4"/>
  <c r="R55" i="4"/>
  <c r="U288" i="3"/>
  <c r="U310" i="3"/>
  <c r="U110" i="3"/>
  <c r="T22" i="3"/>
  <c r="T37" i="3"/>
  <c r="T111" i="3"/>
  <c r="T174" i="3"/>
  <c r="R37" i="4"/>
  <c r="AD52" i="6"/>
  <c r="U115" i="3"/>
  <c r="U171" i="3"/>
  <c r="U46" i="3"/>
  <c r="U266" i="3"/>
  <c r="T24" i="3"/>
  <c r="T317" i="3"/>
  <c r="T9" i="3"/>
  <c r="T135" i="3"/>
  <c r="T282" i="3"/>
  <c r="T180" i="3"/>
  <c r="U51" i="3"/>
  <c r="U313" i="3"/>
  <c r="U303" i="3"/>
  <c r="I264" i="9"/>
  <c r="T284" i="3"/>
  <c r="T158" i="3"/>
  <c r="J32" i="8"/>
  <c r="AE32" i="6"/>
  <c r="U246" i="3"/>
  <c r="U136" i="3"/>
  <c r="U252" i="3"/>
  <c r="U291" i="3"/>
  <c r="U276" i="3"/>
  <c r="U187" i="3"/>
  <c r="AD71" i="6"/>
  <c r="J105" i="8"/>
  <c r="AE33" i="6"/>
  <c r="S29" i="4"/>
  <c r="U96" i="3"/>
  <c r="U330" i="3"/>
  <c r="S101" i="4"/>
  <c r="I269" i="9"/>
  <c r="J135" i="8"/>
  <c r="T257" i="3"/>
  <c r="T6" i="3"/>
  <c r="T226" i="3"/>
  <c r="J86" i="8"/>
  <c r="AE49" i="6"/>
  <c r="R40" i="4"/>
  <c r="U455" i="3"/>
  <c r="U190" i="3"/>
  <c r="I8" i="7"/>
  <c r="U52" i="3"/>
  <c r="U155" i="3"/>
  <c r="U275" i="3"/>
  <c r="U198" i="3"/>
  <c r="U262" i="3"/>
  <c r="U259" i="3"/>
  <c r="U338" i="3"/>
  <c r="AD28" i="6"/>
  <c r="AD24" i="6"/>
  <c r="T125" i="3"/>
  <c r="T100" i="3"/>
  <c r="J125" i="8"/>
  <c r="J19" i="8"/>
  <c r="AE30" i="6"/>
  <c r="S3" i="4"/>
  <c r="R83" i="4"/>
  <c r="T57" i="3"/>
  <c r="I18" i="7"/>
  <c r="I39" i="7"/>
  <c r="U238" i="3"/>
  <c r="U122" i="3"/>
  <c r="U139" i="3"/>
  <c r="U257" i="3"/>
  <c r="U189" i="3"/>
  <c r="U17" i="3"/>
  <c r="U240" i="3"/>
  <c r="AD10" i="6"/>
  <c r="AD45" i="6"/>
  <c r="AD16" i="6"/>
  <c r="I268" i="9"/>
  <c r="I262" i="9"/>
  <c r="T14" i="3"/>
  <c r="T249" i="3"/>
  <c r="T324" i="3"/>
  <c r="J122" i="8"/>
  <c r="J23" i="8"/>
  <c r="AE10" i="6"/>
  <c r="T333" i="3"/>
  <c r="I10" i="7"/>
  <c r="U86" i="3"/>
  <c r="U83" i="3"/>
  <c r="U306" i="3"/>
  <c r="U177" i="3"/>
  <c r="U92" i="3"/>
  <c r="U270" i="3"/>
  <c r="U4" i="3"/>
  <c r="U114" i="3"/>
  <c r="AD15" i="6"/>
  <c r="T69" i="3"/>
  <c r="T194" i="3"/>
  <c r="T86" i="3"/>
  <c r="T196" i="3"/>
  <c r="J14" i="8"/>
  <c r="AE31" i="6"/>
  <c r="R101" i="4"/>
  <c r="R98" i="4"/>
  <c r="U228" i="3"/>
  <c r="T213" i="3"/>
  <c r="U281" i="3"/>
  <c r="U145" i="3"/>
  <c r="U304" i="3"/>
  <c r="U118" i="3"/>
  <c r="U165" i="3"/>
  <c r="U58" i="3"/>
  <c r="U214" i="3"/>
  <c r="U208" i="3"/>
  <c r="I267" i="9"/>
  <c r="I261" i="9"/>
  <c r="T295" i="3"/>
  <c r="T275" i="3"/>
  <c r="T321" i="3"/>
  <c r="T13" i="3"/>
  <c r="T20" i="3"/>
  <c r="AE71" i="6"/>
  <c r="S6" i="4"/>
  <c r="S18" i="4"/>
  <c r="R14" i="4"/>
  <c r="I32" i="7"/>
  <c r="U258" i="3"/>
  <c r="U138" i="3"/>
  <c r="U2" i="3"/>
  <c r="AD14" i="6"/>
  <c r="T210" i="3"/>
  <c r="T179" i="3"/>
  <c r="T236" i="3"/>
  <c r="T322" i="3"/>
  <c r="T285" i="3"/>
  <c r="J95" i="8"/>
  <c r="J64" i="8"/>
  <c r="S40" i="4"/>
  <c r="S84" i="4"/>
  <c r="U232" i="3"/>
  <c r="T157" i="3"/>
  <c r="U305" i="3"/>
  <c r="U245" i="3"/>
  <c r="U100" i="3"/>
  <c r="U75" i="3"/>
  <c r="U249" i="3"/>
  <c r="U91" i="3"/>
  <c r="U146" i="3"/>
  <c r="U152" i="3"/>
  <c r="T288" i="3"/>
  <c r="T122" i="3"/>
  <c r="T116" i="3"/>
  <c r="T207" i="3"/>
  <c r="T101" i="3"/>
  <c r="T223" i="3"/>
  <c r="T75" i="3"/>
  <c r="J4" i="8"/>
  <c r="AE42" i="6"/>
  <c r="S92" i="4"/>
  <c r="R104" i="4"/>
  <c r="U335" i="3"/>
  <c r="T292" i="3"/>
  <c r="U271" i="3"/>
  <c r="U116" i="3"/>
  <c r="U285" i="3"/>
  <c r="U67" i="3"/>
  <c r="U197" i="3"/>
  <c r="U33" i="3"/>
  <c r="U210" i="3"/>
  <c r="U11" i="3"/>
  <c r="T270" i="3"/>
  <c r="T330" i="3"/>
  <c r="T130" i="3"/>
  <c r="T80" i="3"/>
  <c r="T108" i="3"/>
  <c r="S97" i="4"/>
  <c r="S95" i="4"/>
  <c r="S93" i="4"/>
  <c r="S24" i="4"/>
  <c r="S87" i="4"/>
  <c r="S86" i="4"/>
  <c r="S41" i="4"/>
  <c r="S58" i="4"/>
  <c r="S50" i="4"/>
  <c r="S42" i="4"/>
  <c r="S64" i="4"/>
  <c r="S63" i="4"/>
  <c r="S73" i="4"/>
  <c r="T73" i="4"/>
  <c r="S105" i="4"/>
  <c r="AV20" i="1"/>
  <c r="V23" i="10"/>
  <c r="A25" i="10"/>
  <c r="G25" i="10"/>
  <c r="K57" i="8"/>
  <c r="T13" i="10"/>
  <c r="AD13" i="6"/>
  <c r="AD33" i="6"/>
  <c r="T77" i="3"/>
  <c r="U264" i="3"/>
  <c r="J29" i="8"/>
  <c r="U3" i="3"/>
  <c r="T202" i="3"/>
  <c r="U28" i="3"/>
  <c r="T26" i="3"/>
  <c r="U234" i="3"/>
  <c r="T175" i="3"/>
  <c r="T286" i="3"/>
  <c r="U314" i="3"/>
  <c r="T154" i="3"/>
  <c r="T203" i="3"/>
  <c r="J35" i="3"/>
  <c r="T329" i="3"/>
  <c r="T291" i="3"/>
  <c r="U179" i="3"/>
  <c r="T141" i="3"/>
  <c r="T29" i="3"/>
  <c r="R17" i="4"/>
  <c r="T87" i="3"/>
  <c r="AC22" i="10"/>
  <c r="W17" i="10"/>
  <c r="G16" i="6"/>
  <c r="AE17" i="6"/>
  <c r="T45" i="3"/>
  <c r="P107" i="6"/>
  <c r="M8" i="10"/>
  <c r="F8" i="10"/>
  <c r="D10" i="10"/>
  <c r="G14" i="6"/>
  <c r="G28" i="6"/>
  <c r="U202" i="3"/>
  <c r="T293" i="3"/>
  <c r="U293" i="3"/>
  <c r="J87" i="8"/>
  <c r="Q15" i="10"/>
  <c r="C15" i="10"/>
  <c r="G51" i="6"/>
  <c r="T71" i="3"/>
  <c r="U14" i="10"/>
  <c r="I127" i="3"/>
  <c r="J127" i="3"/>
  <c r="U129" i="3"/>
  <c r="AP8" i="1"/>
  <c r="CF8" i="1"/>
  <c r="J43" i="8"/>
  <c r="I125" i="3"/>
  <c r="F11" i="10"/>
  <c r="W10" i="10"/>
  <c r="AE28" i="6"/>
  <c r="W12" i="10"/>
  <c r="BN18" i="1"/>
  <c r="G41" i="6"/>
  <c r="G26" i="6"/>
  <c r="T268" i="3"/>
  <c r="U261" i="3"/>
  <c r="T146" i="3"/>
  <c r="U315" i="3"/>
  <c r="T211" i="3"/>
  <c r="U311" i="3"/>
  <c r="T192" i="3"/>
  <c r="U30" i="3"/>
  <c r="T12" i="3"/>
  <c r="U170" i="3"/>
  <c r="T188" i="3"/>
  <c r="U65" i="3"/>
  <c r="U265" i="3"/>
  <c r="U328" i="3"/>
  <c r="T272" i="3"/>
  <c r="U153" i="3"/>
  <c r="T271" i="3"/>
  <c r="T298" i="3"/>
  <c r="AD26" i="6"/>
  <c r="T17" i="10"/>
  <c r="Y90" i="6"/>
  <c r="G47" i="6"/>
  <c r="AE24" i="6"/>
  <c r="AE26" i="6"/>
  <c r="G20" i="6"/>
  <c r="T265" i="3"/>
  <c r="U12" i="3"/>
  <c r="T170" i="3"/>
  <c r="T65" i="3"/>
  <c r="U298" i="3"/>
  <c r="U211" i="3"/>
  <c r="T328" i="3"/>
  <c r="T261" i="3"/>
  <c r="U216" i="3"/>
  <c r="T311" i="3"/>
  <c r="J34" i="3"/>
  <c r="J260" i="3"/>
  <c r="I247" i="9"/>
  <c r="J229" i="3"/>
  <c r="I210" i="9"/>
  <c r="J146" i="3"/>
  <c r="I237" i="9"/>
  <c r="J30" i="3"/>
  <c r="AE21" i="6"/>
  <c r="J50" i="3"/>
  <c r="J307" i="3"/>
  <c r="J296" i="3"/>
  <c r="J9" i="8"/>
  <c r="R77" i="4"/>
  <c r="R88" i="4"/>
  <c r="J38" i="3"/>
  <c r="J153" i="3"/>
  <c r="J56" i="3"/>
  <c r="I240" i="9"/>
  <c r="AD25" i="6"/>
  <c r="J32" i="3"/>
  <c r="J236" i="3"/>
  <c r="J97" i="3"/>
  <c r="J16" i="3"/>
  <c r="J281" i="3"/>
  <c r="J259" i="3"/>
  <c r="J277" i="3"/>
  <c r="AD11" i="6"/>
  <c r="R100" i="4"/>
  <c r="R87" i="4"/>
  <c r="AE81" i="6"/>
  <c r="AD51" i="6"/>
  <c r="AD4" i="6"/>
  <c r="AE68" i="6"/>
  <c r="T148" i="3"/>
  <c r="AE55" i="6"/>
  <c r="U308" i="3"/>
  <c r="J79" i="8"/>
  <c r="T53" i="3"/>
  <c r="T309" i="3"/>
  <c r="J248" i="3"/>
  <c r="U81" i="3"/>
  <c r="J50" i="8"/>
  <c r="U59" i="3"/>
  <c r="U457" i="3"/>
  <c r="T208" i="3"/>
  <c r="S90" i="4"/>
  <c r="J21" i="8"/>
  <c r="I9" i="9"/>
  <c r="I4" i="9"/>
  <c r="I223" i="9"/>
  <c r="J114" i="3"/>
  <c r="J122" i="3"/>
  <c r="I213" i="9"/>
  <c r="J2" i="3"/>
  <c r="J111" i="3"/>
  <c r="J68" i="3"/>
  <c r="AD66" i="6"/>
  <c r="AD40" i="6"/>
  <c r="J316" i="3"/>
  <c r="AD82" i="6"/>
  <c r="R65" i="4"/>
  <c r="J95" i="3"/>
  <c r="J172" i="3"/>
  <c r="J79" i="3"/>
  <c r="J143" i="3"/>
  <c r="I238" i="9"/>
  <c r="AD34" i="6"/>
  <c r="J145" i="3"/>
  <c r="J135" i="3"/>
  <c r="J92" i="3"/>
  <c r="J12" i="3"/>
  <c r="J261" i="3"/>
  <c r="AE58" i="6"/>
  <c r="AD67" i="6"/>
  <c r="R16" i="4"/>
  <c r="R32" i="4"/>
  <c r="R44" i="4"/>
  <c r="AE80" i="6"/>
  <c r="AD61" i="6"/>
  <c r="AE11" i="6"/>
  <c r="AE60" i="6"/>
  <c r="U95" i="3"/>
  <c r="T67" i="3"/>
  <c r="AE12" i="6"/>
  <c r="U269" i="3"/>
  <c r="I37" i="7"/>
  <c r="S102" i="4"/>
  <c r="T163" i="3"/>
  <c r="J52" i="8"/>
  <c r="J131" i="8"/>
  <c r="J205" i="3"/>
  <c r="J123" i="8"/>
  <c r="U209" i="3"/>
  <c r="T51" i="3"/>
  <c r="T156" i="3"/>
  <c r="T200" i="3"/>
  <c r="J48" i="8"/>
  <c r="J34" i="8"/>
  <c r="U175" i="3"/>
  <c r="J103" i="8"/>
  <c r="I225" i="9"/>
  <c r="J184" i="3"/>
  <c r="I251" i="9"/>
  <c r="J110" i="3"/>
  <c r="J125" i="3"/>
  <c r="I235" i="9"/>
  <c r="J286" i="3"/>
  <c r="J185" i="3"/>
  <c r="J275" i="3"/>
  <c r="J301" i="3"/>
  <c r="J156" i="3"/>
  <c r="AD78" i="6"/>
  <c r="J272" i="3"/>
  <c r="T320" i="3"/>
  <c r="R63" i="4"/>
  <c r="R102" i="4"/>
  <c r="J48" i="3"/>
  <c r="J75" i="3"/>
  <c r="J98" i="3"/>
  <c r="I236" i="9"/>
  <c r="J101" i="3"/>
  <c r="J183" i="3"/>
  <c r="J206" i="3"/>
  <c r="J263" i="3"/>
  <c r="AE22" i="6"/>
  <c r="AD72" i="6"/>
  <c r="R91" i="4"/>
  <c r="AE76" i="6"/>
  <c r="AD44" i="6"/>
  <c r="AE36" i="6"/>
  <c r="AE67" i="6"/>
  <c r="T95" i="3"/>
  <c r="J17" i="3"/>
  <c r="T11" i="3"/>
  <c r="I34" i="7"/>
  <c r="J5" i="8"/>
  <c r="J75" i="8"/>
  <c r="J117" i="8"/>
  <c r="U333" i="3"/>
  <c r="J144" i="3"/>
  <c r="U164" i="3"/>
  <c r="T105" i="3"/>
  <c r="J151" i="3"/>
  <c r="T91" i="3"/>
  <c r="U301" i="3"/>
  <c r="U297" i="3"/>
  <c r="T220" i="3"/>
  <c r="T171" i="3"/>
  <c r="I18" i="9"/>
  <c r="T253" i="3"/>
  <c r="I19" i="7"/>
  <c r="U105" i="3"/>
  <c r="J46" i="3"/>
  <c r="J73" i="3"/>
  <c r="J84" i="3"/>
  <c r="J179" i="3"/>
  <c r="J287" i="3"/>
  <c r="AE48" i="6"/>
  <c r="J268" i="3"/>
  <c r="J291" i="3"/>
  <c r="U320" i="3"/>
  <c r="R53" i="4"/>
  <c r="T93" i="3"/>
  <c r="J254" i="3"/>
  <c r="J140" i="3"/>
  <c r="J167" i="3"/>
  <c r="J155" i="3"/>
  <c r="I234" i="9"/>
  <c r="J94" i="3"/>
  <c r="J234" i="3"/>
  <c r="J10" i="3"/>
  <c r="J19" i="3"/>
  <c r="J227" i="3"/>
  <c r="J247" i="3"/>
  <c r="J264" i="3"/>
  <c r="AE8" i="6"/>
  <c r="AD68" i="6"/>
  <c r="R76" i="4"/>
  <c r="S106" i="4"/>
  <c r="AE74" i="6"/>
  <c r="AD22" i="6"/>
  <c r="AE79" i="6"/>
  <c r="AE6" i="6"/>
  <c r="J58" i="3"/>
  <c r="T159" i="3"/>
  <c r="S100" i="4"/>
  <c r="I22" i="7"/>
  <c r="R19" i="4"/>
  <c r="T259" i="3"/>
  <c r="T326" i="3"/>
  <c r="J53" i="3"/>
  <c r="T61" i="3"/>
  <c r="U255" i="3"/>
  <c r="I3" i="7"/>
  <c r="R67" i="4"/>
  <c r="U220" i="3"/>
  <c r="AE18" i="6"/>
  <c r="I9" i="7"/>
  <c r="S81" i="4"/>
  <c r="AE84" i="6"/>
  <c r="I11" i="9"/>
  <c r="T287" i="3"/>
  <c r="U107" i="3"/>
  <c r="U326" i="3"/>
  <c r="AE61" i="6"/>
  <c r="J288" i="3"/>
  <c r="J180" i="3"/>
  <c r="J176" i="3"/>
  <c r="J186" i="3"/>
  <c r="I214" i="9"/>
  <c r="J136" i="3"/>
  <c r="J304" i="3"/>
  <c r="J314" i="3"/>
  <c r="J283" i="3"/>
  <c r="J278" i="3"/>
  <c r="J302" i="3"/>
  <c r="U85" i="3"/>
  <c r="R94" i="4"/>
  <c r="J219" i="3"/>
  <c r="R43" i="4"/>
  <c r="I232" i="9"/>
  <c r="J226" i="3"/>
  <c r="J154" i="3"/>
  <c r="J5" i="3"/>
  <c r="J59" i="3"/>
  <c r="J265" i="3"/>
  <c r="AE57" i="6"/>
  <c r="AD70" i="6"/>
  <c r="AE70" i="6"/>
  <c r="AD58" i="6"/>
  <c r="AE62" i="6"/>
  <c r="AE35" i="6"/>
  <c r="T81" i="3"/>
  <c r="J86" i="3"/>
  <c r="U213" i="3"/>
  <c r="R38" i="4"/>
  <c r="J110" i="8"/>
  <c r="U206" i="3"/>
  <c r="U77" i="3"/>
  <c r="U244" i="3"/>
  <c r="J80" i="8"/>
  <c r="T62" i="3"/>
  <c r="T297" i="3"/>
  <c r="R71" i="4"/>
  <c r="J141" i="3"/>
  <c r="J30" i="8"/>
  <c r="J100" i="8"/>
  <c r="T78" i="3"/>
  <c r="J115" i="8"/>
  <c r="J73" i="8"/>
  <c r="S45" i="4"/>
  <c r="J67" i="8"/>
  <c r="J315" i="3"/>
  <c r="J108" i="3"/>
  <c r="J174" i="3"/>
  <c r="J292" i="3"/>
  <c r="J163" i="3"/>
  <c r="J244" i="3"/>
  <c r="J221" i="3"/>
  <c r="J313" i="3"/>
  <c r="J293" i="3"/>
  <c r="J295" i="3"/>
  <c r="J300" i="3"/>
  <c r="J311" i="3"/>
  <c r="R6" i="4"/>
  <c r="J218" i="3"/>
  <c r="J245" i="3"/>
  <c r="J138" i="3"/>
  <c r="I254" i="9"/>
  <c r="I230" i="9"/>
  <c r="J191" i="3"/>
  <c r="J62" i="3"/>
  <c r="J209" i="3"/>
  <c r="J66" i="3"/>
  <c r="J267" i="3"/>
  <c r="AE59" i="6"/>
  <c r="R82" i="4"/>
  <c r="R64" i="4"/>
  <c r="S26" i="4"/>
  <c r="R106" i="4"/>
  <c r="AE40" i="6"/>
  <c r="AD60" i="6"/>
  <c r="AE78" i="6"/>
  <c r="R26" i="4"/>
  <c r="T274" i="3"/>
  <c r="J217" i="3"/>
  <c r="J306" i="3"/>
  <c r="U226" i="3"/>
  <c r="T126" i="3"/>
  <c r="AE9" i="6"/>
  <c r="T43" i="3"/>
  <c r="T177" i="3"/>
  <c r="J83" i="8"/>
  <c r="T263" i="3"/>
  <c r="T332" i="3"/>
  <c r="S10" i="4"/>
  <c r="J204" i="3"/>
  <c r="J235" i="3"/>
  <c r="T264" i="3"/>
  <c r="J18" i="8"/>
  <c r="S47" i="4"/>
  <c r="AE15" i="6"/>
  <c r="J57" i="8"/>
  <c r="J203" i="3"/>
  <c r="J45" i="3"/>
  <c r="I3" i="9"/>
  <c r="J266" i="3"/>
  <c r="J213" i="3"/>
  <c r="J82" i="3"/>
  <c r="J252" i="3"/>
  <c r="J294" i="3"/>
  <c r="J320" i="3"/>
  <c r="J308" i="3"/>
  <c r="J309" i="3"/>
  <c r="J318" i="3"/>
  <c r="AD73" i="6"/>
  <c r="R28" i="4"/>
  <c r="J194" i="3"/>
  <c r="J54" i="3"/>
  <c r="J214" i="3"/>
  <c r="I252" i="9"/>
  <c r="I228" i="9"/>
  <c r="J173" i="3"/>
  <c r="J61" i="3"/>
  <c r="J231" i="3"/>
  <c r="J81" i="3"/>
  <c r="J212" i="3"/>
  <c r="J215" i="3"/>
  <c r="J269" i="3"/>
  <c r="AE64" i="6"/>
  <c r="AD75" i="6"/>
  <c r="T66" i="3"/>
  <c r="R69" i="4"/>
  <c r="R49" i="4"/>
  <c r="AD41" i="6"/>
  <c r="AE50" i="6"/>
  <c r="AD6" i="6"/>
  <c r="AE51" i="6"/>
  <c r="T189" i="3"/>
  <c r="J84" i="8"/>
  <c r="J108" i="8"/>
  <c r="U294" i="3"/>
  <c r="T327" i="3"/>
  <c r="R9" i="4"/>
  <c r="T201" i="3"/>
  <c r="R46" i="4"/>
  <c r="J59" i="8"/>
  <c r="T250" i="3"/>
  <c r="J113" i="8"/>
  <c r="U154" i="3"/>
  <c r="U8" i="3"/>
  <c r="T36" i="3"/>
  <c r="T205" i="3"/>
  <c r="U5" i="3"/>
  <c r="J62" i="8"/>
  <c r="J169" i="3"/>
  <c r="U456" i="3"/>
  <c r="I217" i="9"/>
  <c r="J262" i="3"/>
  <c r="I249" i="9"/>
  <c r="AD48" i="6"/>
  <c r="J137" i="3"/>
  <c r="J223" i="3"/>
  <c r="J18" i="3"/>
  <c r="J258" i="3"/>
  <c r="AE29" i="6"/>
  <c r="AE14" i="6"/>
  <c r="J317" i="3"/>
  <c r="J88" i="3"/>
  <c r="AE4" i="6"/>
  <c r="R93" i="4"/>
  <c r="R86" i="4"/>
  <c r="J20" i="3"/>
  <c r="J28" i="3"/>
  <c r="J80" i="3"/>
  <c r="J150" i="3"/>
  <c r="I250" i="9"/>
  <c r="I226" i="9"/>
  <c r="J222" i="3"/>
  <c r="J175" i="3"/>
  <c r="J124" i="3"/>
  <c r="J26" i="3"/>
  <c r="J41" i="3"/>
  <c r="J237" i="3"/>
  <c r="J271" i="3"/>
  <c r="AE65" i="6"/>
  <c r="AD77" i="6"/>
  <c r="U128" i="3"/>
  <c r="R105" i="4"/>
  <c r="R39" i="4"/>
  <c r="AD55" i="6"/>
  <c r="AD59" i="6"/>
  <c r="AE77" i="6"/>
  <c r="J3" i="3"/>
  <c r="U319" i="3"/>
  <c r="T234" i="3"/>
  <c r="T279" i="3"/>
  <c r="R96" i="4"/>
  <c r="J106" i="8"/>
  <c r="U230" i="3"/>
  <c r="T338" i="3"/>
  <c r="J126" i="3"/>
  <c r="J77" i="8"/>
  <c r="U300" i="3"/>
  <c r="T337" i="3"/>
  <c r="U227" i="3"/>
  <c r="U337" i="3"/>
  <c r="T231" i="3"/>
  <c r="J129" i="8"/>
  <c r="AE27" i="6"/>
  <c r="T2" i="3"/>
  <c r="I245" i="9"/>
  <c r="J115" i="3"/>
  <c r="J319" i="3"/>
  <c r="J93" i="3"/>
  <c r="J47" i="3"/>
  <c r="J225" i="3"/>
  <c r="J303" i="3"/>
  <c r="J284" i="3"/>
  <c r="J328" i="3"/>
  <c r="AD80" i="6"/>
  <c r="AD84" i="6"/>
  <c r="S33" i="4"/>
  <c r="S62" i="4"/>
  <c r="AE13" i="6"/>
  <c r="J107" i="3"/>
  <c r="J210" i="3"/>
  <c r="J129" i="3"/>
  <c r="I248" i="9"/>
  <c r="I224" i="9"/>
  <c r="J242" i="3"/>
  <c r="J162" i="3"/>
  <c r="J199" i="3"/>
  <c r="J243" i="3"/>
  <c r="J273" i="3"/>
  <c r="AE73" i="6"/>
  <c r="AD79" i="6"/>
  <c r="T308" i="3"/>
  <c r="AD18" i="6"/>
  <c r="AD64" i="6"/>
  <c r="AD8" i="6"/>
  <c r="AE75" i="6"/>
  <c r="T94" i="3"/>
  <c r="U296" i="3"/>
  <c r="T269" i="3"/>
  <c r="J76" i="8"/>
  <c r="U42" i="3"/>
  <c r="T33" i="3"/>
  <c r="T273" i="3"/>
  <c r="T244" i="3"/>
  <c r="U307" i="3"/>
  <c r="I40" i="7"/>
  <c r="R84" i="4"/>
  <c r="S57" i="4"/>
  <c r="T238" i="3"/>
  <c r="T300" i="3"/>
  <c r="U263" i="3"/>
  <c r="T68" i="3"/>
  <c r="T109" i="3"/>
  <c r="T40" i="3"/>
  <c r="U167" i="3"/>
  <c r="J55" i="3"/>
  <c r="J51" i="3"/>
  <c r="J274" i="3"/>
  <c r="AE44" i="6"/>
  <c r="J232" i="3"/>
  <c r="J52" i="3"/>
  <c r="J297" i="3"/>
  <c r="AE66" i="6"/>
  <c r="J270" i="3"/>
  <c r="R62" i="4"/>
  <c r="R80" i="4"/>
  <c r="R74" i="4"/>
  <c r="J165" i="3"/>
  <c r="J83" i="3"/>
  <c r="J120" i="3"/>
  <c r="I246" i="9"/>
  <c r="I222" i="9"/>
  <c r="J171" i="3"/>
  <c r="J42" i="3"/>
  <c r="J280" i="3"/>
  <c r="AE83" i="6"/>
  <c r="AD81" i="6"/>
  <c r="T289" i="3"/>
  <c r="R97" i="4"/>
  <c r="AE7" i="6"/>
  <c r="AD7" i="6"/>
  <c r="AD35" i="6"/>
  <c r="AE37" i="6"/>
  <c r="T49" i="3"/>
  <c r="AE46" i="6"/>
  <c r="T215" i="3"/>
  <c r="U272" i="3"/>
  <c r="T217" i="3"/>
  <c r="AE45" i="6"/>
  <c r="T167" i="3"/>
  <c r="U135" i="3"/>
  <c r="J107" i="8"/>
  <c r="J37" i="8"/>
  <c r="U126" i="3"/>
  <c r="U174" i="3"/>
  <c r="J101" i="8"/>
  <c r="J72" i="8"/>
  <c r="T21" i="3"/>
  <c r="U309" i="3"/>
  <c r="U268" i="3"/>
  <c r="T28" i="3"/>
  <c r="T260" i="3"/>
  <c r="T84" i="3"/>
  <c r="J72" i="3"/>
  <c r="J9" i="3"/>
  <c r="J8" i="3"/>
  <c r="J65" i="3"/>
  <c r="J87" i="3"/>
  <c r="J312" i="3"/>
  <c r="J305" i="3"/>
  <c r="J241" i="3"/>
  <c r="AD76" i="6"/>
  <c r="J289" i="3"/>
  <c r="R109" i="4"/>
  <c r="J105" i="3"/>
  <c r="J196" i="3"/>
  <c r="J6" i="3"/>
  <c r="J76" i="3"/>
  <c r="I244" i="9"/>
  <c r="I220" i="9"/>
  <c r="J251" i="3"/>
  <c r="J178" i="3"/>
  <c r="J240" i="3"/>
  <c r="J160" i="3"/>
  <c r="AD65" i="6"/>
  <c r="AD83" i="6"/>
  <c r="R58" i="4"/>
  <c r="R54" i="4"/>
  <c r="AE82" i="6"/>
  <c r="AD63" i="6"/>
  <c r="AD50" i="6"/>
  <c r="AE38" i="6"/>
  <c r="U49" i="3"/>
  <c r="T262" i="3"/>
  <c r="T153" i="3"/>
  <c r="T5" i="3"/>
  <c r="R90" i="4"/>
  <c r="J42" i="8"/>
  <c r="T121" i="3"/>
  <c r="S36" i="4"/>
  <c r="S7" i="4"/>
  <c r="I42" i="7"/>
  <c r="R23" i="4"/>
  <c r="J55" i="8"/>
  <c r="T299" i="3"/>
  <c r="U57" i="3"/>
  <c r="T325" i="3"/>
  <c r="I11" i="7"/>
  <c r="I6" i="7"/>
  <c r="R45" i="4"/>
  <c r="T278" i="3"/>
  <c r="T276" i="3"/>
  <c r="J40" i="3"/>
  <c r="I219" i="9"/>
  <c r="J117" i="3"/>
  <c r="J239" i="3"/>
  <c r="I215" i="9"/>
  <c r="J15" i="3"/>
  <c r="J220" i="3"/>
  <c r="J298" i="3"/>
  <c r="J285" i="3"/>
  <c r="J7" i="3"/>
  <c r="R92" i="4"/>
  <c r="J233" i="3"/>
  <c r="J104" i="3"/>
  <c r="I242" i="9"/>
  <c r="I218" i="9"/>
  <c r="J250" i="3"/>
  <c r="J64" i="3"/>
  <c r="J168" i="3"/>
  <c r="J182" i="3"/>
  <c r="J89" i="3"/>
  <c r="J257" i="3"/>
  <c r="J282" i="3"/>
  <c r="AD36" i="6"/>
  <c r="T115" i="3"/>
  <c r="R89" i="4"/>
  <c r="R68" i="4"/>
  <c r="AE63" i="6"/>
  <c r="AD62" i="6"/>
  <c r="AD46" i="6"/>
  <c r="AE69" i="6"/>
  <c r="U148" i="3"/>
  <c r="T307" i="3"/>
  <c r="T314" i="3"/>
  <c r="J71" i="8"/>
  <c r="U24" i="3"/>
  <c r="T145" i="3"/>
  <c r="S77" i="4"/>
  <c r="I28" i="7"/>
  <c r="R75" i="4"/>
  <c r="J121" i="8"/>
  <c r="J51" i="8"/>
  <c r="U193" i="3"/>
  <c r="J7" i="8"/>
  <c r="S19" i="4"/>
  <c r="T139" i="3"/>
  <c r="U97" i="3"/>
  <c r="J70" i="8"/>
  <c r="U10" i="3"/>
  <c r="U68" i="3"/>
  <c r="T212" i="3"/>
  <c r="U273" i="3"/>
  <c r="U87" i="3"/>
  <c r="J94" i="8"/>
  <c r="J82" i="8"/>
  <c r="T183" i="3"/>
  <c r="T4" i="3"/>
  <c r="U292" i="3"/>
  <c r="S54" i="4"/>
  <c r="CF12" i="1"/>
  <c r="N89" i="1"/>
  <c r="T11" i="10"/>
  <c r="AM14" i="1"/>
  <c r="AM27" i="1"/>
  <c r="CF13" i="1"/>
  <c r="CF22" i="1"/>
  <c r="AA23" i="10"/>
  <c r="AY6" i="2"/>
  <c r="AA7" i="10"/>
  <c r="AA10" i="10"/>
  <c r="AC21" i="10"/>
  <c r="Z24" i="10"/>
  <c r="AA20" i="10"/>
  <c r="AY9" i="2"/>
  <c r="Z14" i="10"/>
  <c r="Z11" i="10"/>
  <c r="Z21" i="10"/>
  <c r="AC17" i="10"/>
  <c r="AC16" i="10"/>
  <c r="AA15" i="10"/>
  <c r="Z18" i="10"/>
  <c r="Z20" i="10"/>
  <c r="Z23" i="10"/>
  <c r="AY20" i="2"/>
  <c r="AY18" i="2"/>
  <c r="AY19" i="2"/>
  <c r="AY12" i="2"/>
  <c r="AB23" i="10"/>
  <c r="AA9" i="10"/>
  <c r="AY14" i="2"/>
  <c r="AY15" i="2"/>
  <c r="AY11" i="2"/>
  <c r="AY13" i="2"/>
  <c r="AY4" i="2"/>
  <c r="AB16" i="10"/>
  <c r="AC24" i="10"/>
  <c r="AA21" i="10"/>
  <c r="AY5" i="2"/>
  <c r="AB18" i="10"/>
  <c r="Z15" i="10"/>
  <c r="BB14" i="2"/>
  <c r="AA19" i="10"/>
  <c r="Z13" i="10"/>
  <c r="AC20" i="10"/>
  <c r="Z8" i="10"/>
  <c r="Z19" i="10"/>
  <c r="J49" i="8"/>
  <c r="J63" i="8"/>
  <c r="J38" i="8"/>
  <c r="K31" i="8"/>
  <c r="K53" i="8"/>
  <c r="J65" i="8"/>
  <c r="J54" i="8"/>
  <c r="C45" i="7"/>
  <c r="G45" i="7"/>
  <c r="F6" i="6"/>
  <c r="Z90" i="6"/>
  <c r="AA91" i="6"/>
  <c r="AA93" i="6"/>
  <c r="X90" i="6"/>
  <c r="Y91" i="6"/>
  <c r="Y93" i="6"/>
  <c r="M91" i="6"/>
  <c r="Q90" i="6"/>
  <c r="AC90" i="6"/>
  <c r="U90" i="6"/>
  <c r="T35" i="3"/>
  <c r="T102" i="3"/>
  <c r="T199" i="3"/>
  <c r="T162" i="3"/>
  <c r="T178" i="3"/>
  <c r="U224" i="3"/>
  <c r="T17" i="3"/>
  <c r="T99" i="3"/>
  <c r="U160" i="3"/>
  <c r="T39" i="3"/>
  <c r="T172" i="3"/>
  <c r="T56" i="3"/>
  <c r="J211" i="3"/>
  <c r="J198" i="3"/>
  <c r="J100" i="3"/>
  <c r="J130" i="3"/>
  <c r="J44" i="3"/>
  <c r="J157" i="3"/>
  <c r="J112" i="3"/>
  <c r="I164" i="3"/>
  <c r="I152" i="3"/>
  <c r="I197" i="3"/>
  <c r="J159" i="3"/>
  <c r="J119" i="3"/>
  <c r="I90" i="3"/>
  <c r="J102" i="3"/>
  <c r="J4" i="3"/>
  <c r="J116" i="3"/>
  <c r="I99" i="3"/>
  <c r="J39" i="3"/>
  <c r="J23" i="3"/>
  <c r="J29" i="3"/>
  <c r="J187" i="3"/>
  <c r="J24" i="3"/>
  <c r="J63" i="3"/>
  <c r="J132" i="3"/>
  <c r="I60" i="3"/>
  <c r="I189" i="3"/>
  <c r="J166" i="3"/>
  <c r="J121" i="3"/>
  <c r="J123" i="3"/>
  <c r="J147" i="3"/>
  <c r="Q60" i="4"/>
  <c r="M37" i="4"/>
  <c r="M32" i="4"/>
  <c r="S21" i="4"/>
  <c r="R4" i="4"/>
  <c r="P11" i="10"/>
  <c r="M38" i="4"/>
  <c r="M17" i="4"/>
  <c r="R35" i="4"/>
  <c r="P7" i="10"/>
  <c r="P14" i="10"/>
  <c r="P15" i="10"/>
  <c r="R66" i="4"/>
  <c r="C11" i="10"/>
  <c r="Q36" i="4"/>
  <c r="M49" i="4"/>
  <c r="Q9" i="10"/>
  <c r="R21" i="4"/>
  <c r="S74" i="4"/>
  <c r="Q34" i="4"/>
  <c r="Q63" i="4"/>
  <c r="M9" i="10"/>
  <c r="Q30" i="4"/>
  <c r="M14" i="10"/>
  <c r="M24" i="4"/>
  <c r="S59" i="4"/>
  <c r="R56" i="4"/>
  <c r="M29" i="4"/>
  <c r="Q45" i="4"/>
  <c r="Q62" i="4"/>
  <c r="Q41" i="4"/>
  <c r="AC8" i="10"/>
  <c r="BB15" i="2"/>
  <c r="BB20" i="2"/>
  <c r="AY8" i="2"/>
  <c r="AY7" i="2"/>
  <c r="AY10" i="2"/>
  <c r="AB11" i="10"/>
  <c r="AC11" i="10"/>
  <c r="AC13" i="10"/>
  <c r="AC10" i="10"/>
  <c r="AA14" i="10"/>
  <c r="AA11" i="10"/>
  <c r="AC9" i="10"/>
  <c r="AC23" i="10"/>
  <c r="AC19" i="10"/>
  <c r="AC7" i="10"/>
  <c r="AC18" i="10"/>
  <c r="AC12" i="10"/>
  <c r="AA16" i="10"/>
  <c r="AC15" i="10"/>
  <c r="AA24" i="10"/>
  <c r="BM10" i="1"/>
  <c r="AY9" i="1"/>
  <c r="W15" i="10"/>
  <c r="V7" i="10"/>
  <c r="W7" i="10"/>
  <c r="V14" i="10"/>
  <c r="AV15" i="1"/>
  <c r="V19" i="10"/>
  <c r="AV7" i="1"/>
  <c r="AV6" i="1"/>
  <c r="V10" i="10"/>
  <c r="U23" i="10"/>
  <c r="AV4" i="1"/>
  <c r="AV8" i="1"/>
  <c r="V8" i="10"/>
  <c r="U7" i="10"/>
  <c r="V17" i="10"/>
  <c r="V18" i="10"/>
  <c r="I193" i="9"/>
  <c r="I181" i="9"/>
  <c r="I169" i="9"/>
  <c r="I90" i="9"/>
  <c r="I157" i="9"/>
  <c r="I52" i="9"/>
  <c r="I118" i="9"/>
  <c r="I104" i="9"/>
  <c r="I85" i="9"/>
  <c r="I24" i="9"/>
  <c r="U204" i="3"/>
  <c r="J33" i="3"/>
  <c r="T32" i="3"/>
  <c r="I25" i="7"/>
  <c r="AE72" i="6"/>
  <c r="T92" i="3"/>
  <c r="U312" i="3"/>
  <c r="I229" i="9"/>
  <c r="J104" i="8"/>
  <c r="J128" i="8"/>
  <c r="J132" i="8"/>
  <c r="U277" i="3"/>
  <c r="T336" i="3"/>
  <c r="T112" i="3"/>
  <c r="S89" i="4"/>
  <c r="J97" i="8"/>
  <c r="T219" i="3"/>
  <c r="U458" i="3"/>
  <c r="S98" i="4"/>
  <c r="T237" i="3"/>
  <c r="S79" i="4"/>
  <c r="U113" i="3"/>
  <c r="J118" i="3"/>
  <c r="I221" i="9"/>
  <c r="J128" i="3"/>
  <c r="U143" i="3"/>
  <c r="U70" i="3"/>
  <c r="U159" i="3"/>
  <c r="T38" i="3"/>
  <c r="U180" i="3"/>
  <c r="U26" i="3"/>
  <c r="T144" i="3"/>
  <c r="U134" i="3"/>
  <c r="T58" i="3"/>
  <c r="S32" i="4"/>
  <c r="U7" i="3"/>
  <c r="AD12" i="6"/>
  <c r="U157" i="3"/>
  <c r="U329" i="3"/>
  <c r="I263" i="9"/>
  <c r="I204" i="9"/>
  <c r="I192" i="9"/>
  <c r="I180" i="9"/>
  <c r="I168" i="9"/>
  <c r="I122" i="9"/>
  <c r="I69" i="9"/>
  <c r="I68" i="9"/>
  <c r="I8" i="9"/>
  <c r="T277" i="3"/>
  <c r="T55" i="3"/>
  <c r="R10" i="4"/>
  <c r="U289" i="3"/>
  <c r="J126" i="8"/>
  <c r="T164" i="3"/>
  <c r="R3" i="4"/>
  <c r="U151" i="3"/>
  <c r="J161" i="3"/>
  <c r="J43" i="3"/>
  <c r="U250" i="3"/>
  <c r="R85" i="4"/>
  <c r="T176" i="3"/>
  <c r="U302" i="3"/>
  <c r="J133" i="8"/>
  <c r="I20" i="9"/>
  <c r="T134" i="3"/>
  <c r="U286" i="3"/>
  <c r="J36" i="8"/>
  <c r="AE41" i="6"/>
  <c r="J69" i="8"/>
  <c r="U207" i="3"/>
  <c r="R70" i="4"/>
  <c r="I208" i="9"/>
  <c r="J190" i="3"/>
  <c r="U181" i="3"/>
  <c r="T48" i="3"/>
  <c r="I211" i="9"/>
  <c r="I13" i="7"/>
  <c r="U336" i="3"/>
  <c r="I19" i="9"/>
  <c r="T70" i="3"/>
  <c r="AD54" i="6"/>
  <c r="J16" i="8"/>
  <c r="U131" i="3"/>
  <c r="T221" i="3"/>
  <c r="S104" i="4"/>
  <c r="U104" i="3"/>
  <c r="T266" i="3"/>
  <c r="T50" i="3"/>
  <c r="U254" i="3"/>
  <c r="I203" i="9"/>
  <c r="I191" i="9"/>
  <c r="I179" i="9"/>
  <c r="I167" i="9"/>
  <c r="I71" i="9"/>
  <c r="I101" i="9"/>
  <c r="I139" i="9"/>
  <c r="I128" i="9"/>
  <c r="I94" i="9"/>
  <c r="I87" i="9"/>
  <c r="T152" i="3"/>
  <c r="T185" i="3"/>
  <c r="S85" i="4"/>
  <c r="I253" i="9"/>
  <c r="T133" i="3"/>
  <c r="J85" i="8"/>
  <c r="U299" i="3"/>
  <c r="J224" i="3"/>
  <c r="U137" i="3"/>
  <c r="T319" i="3"/>
  <c r="J45" i="8"/>
  <c r="T258" i="3"/>
  <c r="J130" i="8"/>
  <c r="U316" i="3"/>
  <c r="R48" i="4"/>
  <c r="U64" i="3"/>
  <c r="I29" i="7"/>
  <c r="U323" i="3"/>
  <c r="I12" i="7"/>
  <c r="I216" i="9"/>
  <c r="I31" i="7"/>
  <c r="T204" i="3"/>
  <c r="R99" i="4"/>
  <c r="J70" i="3"/>
  <c r="U80" i="3"/>
  <c r="T143" i="3"/>
  <c r="J90" i="8"/>
  <c r="U130" i="3"/>
  <c r="U156" i="3"/>
  <c r="J44" i="8"/>
  <c r="I35" i="7"/>
  <c r="T173" i="3"/>
  <c r="AE43" i="6"/>
  <c r="U132" i="3"/>
  <c r="T161" i="3"/>
  <c r="R18" i="4"/>
  <c r="U94" i="3"/>
  <c r="T149" i="3"/>
  <c r="U169" i="3"/>
  <c r="U168" i="3"/>
  <c r="I202" i="9"/>
  <c r="I190" i="9"/>
  <c r="I178" i="9"/>
  <c r="I166" i="9"/>
  <c r="I156" i="9"/>
  <c r="I151" i="9"/>
  <c r="I144" i="9"/>
  <c r="I49" i="9"/>
  <c r="I50" i="9"/>
  <c r="I21" i="9"/>
  <c r="J60" i="8"/>
  <c r="T315" i="3"/>
  <c r="J47" i="8"/>
  <c r="I227" i="9"/>
  <c r="T243" i="3"/>
  <c r="I4" i="7"/>
  <c r="U161" i="3"/>
  <c r="R79" i="4"/>
  <c r="T225" i="3"/>
  <c r="S78" i="4"/>
  <c r="S22" i="4"/>
  <c r="J25" i="3"/>
  <c r="T47" i="3"/>
  <c r="J88" i="8"/>
  <c r="I17" i="7"/>
  <c r="J26" i="8"/>
  <c r="J102" i="8"/>
  <c r="T128" i="3"/>
  <c r="S14" i="4"/>
  <c r="R29" i="4"/>
  <c r="U260" i="3"/>
  <c r="T232" i="3"/>
  <c r="U98" i="3"/>
  <c r="T98" i="3"/>
  <c r="I209" i="9"/>
  <c r="U247" i="3"/>
  <c r="J33" i="8"/>
  <c r="U176" i="3"/>
  <c r="AD32" i="6"/>
  <c r="J39" i="8"/>
  <c r="U20" i="3"/>
  <c r="T155" i="3"/>
  <c r="S15" i="4"/>
  <c r="U18" i="3"/>
  <c r="T331" i="3"/>
  <c r="T302" i="3"/>
  <c r="U295" i="3"/>
  <c r="T113" i="3"/>
  <c r="T191" i="3"/>
  <c r="U55" i="3"/>
  <c r="T233" i="3"/>
  <c r="U142" i="3"/>
  <c r="U40" i="3"/>
  <c r="T235" i="3"/>
  <c r="T181" i="3"/>
  <c r="U13" i="3"/>
  <c r="T206" i="3"/>
  <c r="T166" i="3"/>
  <c r="U149" i="3"/>
  <c r="I243" i="9"/>
  <c r="I41" i="7"/>
  <c r="U222" i="3"/>
  <c r="T147" i="3"/>
  <c r="U84" i="3"/>
  <c r="T46" i="3"/>
  <c r="U279" i="3"/>
  <c r="I233" i="9"/>
  <c r="T290" i="3"/>
  <c r="U235" i="3"/>
  <c r="S91" i="4"/>
  <c r="S8" i="4"/>
  <c r="S4" i="4"/>
  <c r="U253" i="3"/>
  <c r="I201" i="9"/>
  <c r="I189" i="9"/>
  <c r="I177" i="9"/>
  <c r="I165" i="9"/>
  <c r="I53" i="9"/>
  <c r="I40" i="9"/>
  <c r="I127" i="9"/>
  <c r="I74" i="9"/>
  <c r="I81" i="9"/>
  <c r="J230" i="3"/>
  <c r="T227" i="3"/>
  <c r="J68" i="8"/>
  <c r="U53" i="3"/>
  <c r="AE5" i="6"/>
  <c r="J124" i="8"/>
  <c r="J118" i="8"/>
  <c r="J6" i="8"/>
  <c r="T42" i="3"/>
  <c r="J116" i="8"/>
  <c r="J119" i="8"/>
  <c r="T15" i="3"/>
  <c r="T120" i="3"/>
  <c r="U158" i="3"/>
  <c r="S68" i="4"/>
  <c r="J255" i="3"/>
  <c r="U212" i="3"/>
  <c r="I7" i="9"/>
  <c r="J81" i="8"/>
  <c r="J188" i="3"/>
  <c r="R103" i="4"/>
  <c r="S39" i="4"/>
  <c r="J310" i="3"/>
  <c r="J299" i="3"/>
  <c r="J256" i="3"/>
  <c r="J28" i="8"/>
  <c r="U27" i="3"/>
  <c r="I265" i="9"/>
  <c r="AE19" i="6"/>
  <c r="U29" i="3"/>
  <c r="T89" i="3"/>
  <c r="S17" i="4"/>
  <c r="U121" i="3"/>
  <c r="T74" i="3"/>
  <c r="U50" i="3"/>
  <c r="U182" i="3"/>
  <c r="T59" i="3"/>
  <c r="T246" i="3"/>
  <c r="U237" i="3"/>
  <c r="T131" i="3"/>
  <c r="T169" i="3"/>
  <c r="U141" i="3"/>
  <c r="T10" i="3"/>
  <c r="U25" i="3"/>
  <c r="U283" i="3"/>
  <c r="T334" i="3"/>
  <c r="U78" i="3"/>
  <c r="U109" i="3"/>
  <c r="I6" i="9"/>
  <c r="I15" i="7"/>
  <c r="U248" i="3"/>
  <c r="T214" i="3"/>
  <c r="U38" i="3"/>
  <c r="T310" i="3"/>
  <c r="I43" i="7"/>
  <c r="I266" i="9"/>
  <c r="I17" i="9"/>
  <c r="T318" i="3"/>
  <c r="U205" i="3"/>
  <c r="S82" i="4"/>
  <c r="S48" i="4"/>
  <c r="T129" i="3"/>
  <c r="U88" i="3"/>
  <c r="I200" i="9"/>
  <c r="I188" i="9"/>
  <c r="I176" i="9"/>
  <c r="I164" i="9"/>
  <c r="I159" i="9"/>
  <c r="I155" i="9"/>
  <c r="I143" i="9"/>
  <c r="I42" i="9"/>
  <c r="I34" i="9"/>
  <c r="I5" i="9"/>
  <c r="R78" i="4"/>
  <c r="T230" i="3"/>
  <c r="I36" i="7"/>
  <c r="S96" i="4"/>
  <c r="J207" i="3"/>
  <c r="J112" i="8"/>
  <c r="U163" i="3"/>
  <c r="J27" i="3"/>
  <c r="T150" i="3"/>
  <c r="U334" i="3"/>
  <c r="I23" i="7"/>
  <c r="R24" i="4"/>
  <c r="T60" i="3"/>
  <c r="S70" i="4"/>
  <c r="J120" i="8"/>
  <c r="J238" i="3"/>
  <c r="T312" i="3"/>
  <c r="U321" i="3"/>
  <c r="J279" i="3"/>
  <c r="J98" i="8"/>
  <c r="R81" i="4"/>
  <c r="I231" i="9"/>
  <c r="J276" i="3"/>
  <c r="J85" i="3"/>
  <c r="AE47" i="6"/>
  <c r="U239" i="3"/>
  <c r="I259" i="9"/>
  <c r="AE23" i="6"/>
  <c r="U32" i="3"/>
  <c r="T241" i="3"/>
  <c r="AD30" i="6"/>
  <c r="U106" i="3"/>
  <c r="T23" i="3"/>
  <c r="U185" i="3"/>
  <c r="U133" i="3"/>
  <c r="T110" i="3"/>
  <c r="T136" i="3"/>
  <c r="U219" i="3"/>
  <c r="T184" i="3"/>
  <c r="U256" i="3"/>
  <c r="U194" i="3"/>
  <c r="T248" i="3"/>
  <c r="T256" i="3"/>
  <c r="U120" i="3"/>
  <c r="T187" i="3"/>
  <c r="U127" i="3"/>
  <c r="U332" i="3"/>
  <c r="J111" i="8"/>
  <c r="U62" i="3"/>
  <c r="AD57" i="6"/>
  <c r="I241" i="9"/>
  <c r="U324" i="3"/>
  <c r="I239" i="9"/>
  <c r="U14" i="3"/>
  <c r="I260" i="9"/>
  <c r="J15" i="8"/>
  <c r="I38" i="7"/>
  <c r="U9" i="3"/>
  <c r="S94" i="4"/>
  <c r="U45" i="3"/>
  <c r="J11" i="3"/>
  <c r="J58" i="8"/>
  <c r="I199" i="9"/>
  <c r="I187" i="9"/>
  <c r="I175" i="9"/>
  <c r="I110" i="9"/>
  <c r="I149" i="9"/>
  <c r="I100" i="9"/>
  <c r="I112" i="9"/>
  <c r="I76" i="9"/>
  <c r="I75" i="9"/>
  <c r="AE53" i="6"/>
  <c r="T229" i="3"/>
  <c r="J78" i="8"/>
  <c r="J12" i="8"/>
  <c r="J193" i="3"/>
  <c r="J113" i="3"/>
  <c r="J109" i="8"/>
  <c r="U166" i="3"/>
  <c r="T255" i="3"/>
  <c r="U63" i="3"/>
  <c r="U267" i="3"/>
  <c r="J74" i="8"/>
  <c r="T245" i="3"/>
  <c r="J17" i="8"/>
  <c r="U331" i="3"/>
  <c r="T283" i="3"/>
  <c r="AE20" i="6"/>
  <c r="I27" i="7"/>
  <c r="J22" i="3"/>
  <c r="U223" i="3"/>
  <c r="U184" i="3"/>
  <c r="T323" i="3"/>
  <c r="J195" i="3"/>
  <c r="AD74" i="6"/>
  <c r="T306" i="3"/>
  <c r="J41" i="8"/>
  <c r="S9" i="4"/>
  <c r="U101" i="3"/>
  <c r="T7" i="3"/>
  <c r="R41" i="4"/>
  <c r="U21" i="3"/>
  <c r="T301" i="3"/>
  <c r="U243" i="3"/>
  <c r="U218" i="3"/>
  <c r="T254" i="3"/>
  <c r="U191" i="3"/>
  <c r="U47" i="3"/>
  <c r="J99" i="8"/>
  <c r="I21" i="7"/>
  <c r="U31" i="3"/>
  <c r="T107" i="3"/>
  <c r="U124" i="3"/>
  <c r="U43" i="3"/>
  <c r="T90" i="3"/>
  <c r="T124" i="3"/>
  <c r="U322" i="3"/>
  <c r="T118" i="3"/>
  <c r="I20" i="7"/>
  <c r="U251" i="3"/>
  <c r="J66" i="8"/>
  <c r="U287" i="3"/>
  <c r="AD56" i="6"/>
  <c r="J2" i="8"/>
  <c r="U274" i="3"/>
  <c r="J25" i="8"/>
  <c r="U325" i="3"/>
  <c r="T240" i="3"/>
  <c r="J96" i="8"/>
  <c r="U221" i="3"/>
  <c r="U242" i="3"/>
  <c r="S99" i="4"/>
  <c r="S34" i="4"/>
  <c r="U71" i="3"/>
  <c r="S28" i="4"/>
  <c r="J253" i="3"/>
  <c r="I198" i="9"/>
  <c r="I186" i="9"/>
  <c r="I174" i="9"/>
  <c r="I162" i="9"/>
  <c r="I158" i="9"/>
  <c r="I57" i="9"/>
  <c r="I37" i="9"/>
  <c r="I59" i="9"/>
  <c r="I197" i="9"/>
  <c r="I185" i="9"/>
  <c r="I173" i="9"/>
  <c r="I153" i="9"/>
  <c r="I148" i="9"/>
  <c r="I131" i="9"/>
  <c r="I103" i="9"/>
  <c r="I80" i="9"/>
  <c r="I61" i="9"/>
  <c r="I196" i="9"/>
  <c r="I184" i="9"/>
  <c r="I172" i="9"/>
  <c r="I91" i="9"/>
  <c r="I109" i="9"/>
  <c r="I36" i="9"/>
  <c r="I195" i="9"/>
  <c r="I183" i="9"/>
  <c r="I171" i="9"/>
  <c r="I23" i="9"/>
  <c r="I117" i="9"/>
  <c r="I134" i="9"/>
  <c r="I121" i="9"/>
  <c r="I92" i="9"/>
  <c r="I82" i="9"/>
  <c r="I31" i="9"/>
  <c r="AE52" i="6"/>
  <c r="J127" i="8"/>
  <c r="T138" i="3"/>
  <c r="S88" i="4"/>
  <c r="J78" i="3"/>
  <c r="T96" i="3"/>
  <c r="J20" i="8"/>
  <c r="S11" i="4"/>
  <c r="U15" i="3"/>
  <c r="U318" i="3"/>
  <c r="T76" i="3"/>
  <c r="U186" i="3"/>
  <c r="J24" i="8"/>
  <c r="J61" i="8"/>
  <c r="U195" i="3"/>
  <c r="J77" i="3"/>
  <c r="T252" i="3"/>
  <c r="U108" i="3"/>
  <c r="J202" i="3"/>
  <c r="T296" i="3"/>
  <c r="U69" i="3"/>
  <c r="U215" i="3"/>
  <c r="J208" i="3"/>
  <c r="J103" i="3"/>
  <c r="J21" i="3"/>
  <c r="T16" i="3"/>
  <c r="T335" i="3"/>
  <c r="U37" i="3"/>
  <c r="T303" i="3"/>
  <c r="U282" i="3"/>
  <c r="U284" i="3"/>
  <c r="T304" i="3"/>
  <c r="I16" i="7"/>
  <c r="AD20" i="6"/>
  <c r="J91" i="8"/>
  <c r="U173" i="3"/>
  <c r="U144" i="3"/>
  <c r="S16" i="4"/>
  <c r="U278" i="3"/>
  <c r="AD31" i="6"/>
  <c r="I51" i="9"/>
  <c r="I33" i="9"/>
  <c r="I73" i="9"/>
  <c r="I119" i="9"/>
  <c r="I152" i="9"/>
  <c r="I15" i="9"/>
  <c r="I170" i="9"/>
  <c r="I43" i="9"/>
  <c r="I182" i="9"/>
  <c r="U75" i="4"/>
  <c r="I106" i="9"/>
  <c r="I194" i="9"/>
  <c r="O89" i="1"/>
  <c r="K89" i="1"/>
  <c r="H89" i="1"/>
  <c r="T89" i="1"/>
  <c r="S61" i="4"/>
  <c r="S20" i="4"/>
  <c r="S5" i="4"/>
  <c r="U103" i="3"/>
  <c r="U54" i="3"/>
  <c r="T25" i="3"/>
  <c r="T19" i="3"/>
  <c r="U22" i="3"/>
  <c r="I22" i="9"/>
  <c r="I48" i="9"/>
  <c r="I44" i="9"/>
  <c r="I108" i="9"/>
  <c r="I129" i="9"/>
  <c r="I16" i="9"/>
  <c r="I161" i="9"/>
  <c r="I30" i="9"/>
  <c r="I38" i="9"/>
  <c r="I70" i="9"/>
  <c r="I97" i="9"/>
  <c r="I98" i="9"/>
  <c r="I130" i="9"/>
  <c r="I141" i="9"/>
  <c r="I147" i="9"/>
  <c r="AD17" i="6"/>
  <c r="I27" i="9"/>
  <c r="I12" i="9"/>
  <c r="I56" i="9"/>
  <c r="I29" i="9"/>
  <c r="I88" i="9"/>
  <c r="I123" i="9"/>
  <c r="I135" i="9"/>
  <c r="I89" i="9"/>
  <c r="I67" i="9"/>
  <c r="I72" i="9"/>
  <c r="I111" i="9"/>
  <c r="I124" i="9"/>
  <c r="I136" i="9"/>
  <c r="I125" i="9"/>
  <c r="R47" i="4"/>
  <c r="J46" i="8"/>
  <c r="I45" i="9"/>
  <c r="I63" i="9"/>
  <c r="I99" i="9"/>
  <c r="I126" i="9"/>
  <c r="I137" i="9"/>
  <c r="I142" i="9"/>
  <c r="I154" i="9"/>
  <c r="Q89" i="1"/>
  <c r="I46" i="9"/>
  <c r="I58" i="9"/>
  <c r="I95" i="9"/>
  <c r="I116" i="9"/>
  <c r="I138" i="9"/>
  <c r="I163" i="9"/>
  <c r="V89" i="1"/>
  <c r="G89" i="1"/>
  <c r="S38" i="4"/>
  <c r="I66" i="9"/>
  <c r="I62" i="9"/>
  <c r="I84" i="9"/>
  <c r="I114" i="9"/>
  <c r="I10" i="9"/>
  <c r="I150" i="9"/>
  <c r="I55" i="9"/>
  <c r="U196" i="3"/>
  <c r="I28" i="9"/>
  <c r="I35" i="9"/>
  <c r="I54" i="9"/>
  <c r="I41" i="9"/>
  <c r="I115" i="9"/>
  <c r="I132" i="9"/>
  <c r="I160" i="9"/>
  <c r="I32" i="9"/>
  <c r="I13" i="9"/>
  <c r="I96" i="9"/>
  <c r="I86" i="9"/>
  <c r="I113" i="9"/>
  <c r="I39" i="9"/>
  <c r="M89" i="1"/>
  <c r="S46" i="4"/>
  <c r="I25" i="9"/>
  <c r="I77" i="9"/>
  <c r="I60" i="9"/>
  <c r="I83" i="9"/>
  <c r="I120" i="9"/>
  <c r="I133" i="9"/>
  <c r="I145" i="9"/>
  <c r="I79" i="9"/>
  <c r="R89" i="1"/>
  <c r="S51" i="4"/>
  <c r="I65" i="9"/>
  <c r="I64" i="9"/>
  <c r="I78" i="9"/>
  <c r="I102" i="9"/>
  <c r="I140" i="9"/>
  <c r="I146" i="9"/>
  <c r="I107" i="9"/>
  <c r="BM6" i="1"/>
  <c r="BN6" i="1"/>
  <c r="CL22" i="1"/>
  <c r="AO61" i="1"/>
  <c r="T85" i="1"/>
  <c r="BG16" i="1"/>
  <c r="BM5" i="1"/>
  <c r="BN5" i="1"/>
  <c r="AB22" i="10"/>
  <c r="AA22" i="10"/>
  <c r="AY19" i="1"/>
  <c r="W23" i="10"/>
  <c r="BM19" i="1"/>
  <c r="BN19" i="1"/>
  <c r="AY18" i="1"/>
  <c r="W20" i="10"/>
  <c r="AP78" i="1"/>
  <c r="AB17" i="10"/>
  <c r="AA17" i="10"/>
  <c r="AY6" i="1"/>
  <c r="W11" i="10"/>
  <c r="N9" i="6"/>
  <c r="N21" i="6"/>
  <c r="N90" i="6"/>
  <c r="BM4" i="1"/>
  <c r="BN4" i="1"/>
  <c r="AP63" i="1"/>
  <c r="BM13" i="1"/>
  <c r="BN13" i="1"/>
  <c r="AM17" i="1"/>
  <c r="AP17" i="1"/>
  <c r="AM18" i="1"/>
  <c r="AM50" i="1"/>
  <c r="AP50" i="1"/>
  <c r="AL49" i="1"/>
  <c r="AM51" i="1"/>
  <c r="M85" i="1"/>
  <c r="BG8" i="1"/>
  <c r="AM56" i="1"/>
  <c r="AP55" i="1"/>
  <c r="BM17" i="1"/>
  <c r="BN17" i="1"/>
  <c r="AM19" i="1"/>
  <c r="AP19" i="1"/>
  <c r="AM24" i="1"/>
  <c r="L130" i="4"/>
  <c r="I130" i="4"/>
  <c r="K130" i="4"/>
  <c r="C25" i="4"/>
  <c r="J130" i="4"/>
  <c r="M130" i="4"/>
  <c r="M25" i="4"/>
  <c r="E130" i="4"/>
  <c r="Q130" i="4"/>
  <c r="Q25" i="4"/>
  <c r="CF21" i="1"/>
  <c r="AP43" i="1"/>
  <c r="AM47" i="1"/>
  <c r="AB13" i="10"/>
  <c r="AA13" i="10"/>
  <c r="AM45" i="1"/>
  <c r="AP73" i="1"/>
  <c r="F85" i="1"/>
  <c r="BG6" i="1"/>
  <c r="AM16" i="1"/>
  <c r="AP16" i="1"/>
  <c r="AM23" i="1"/>
  <c r="BM7" i="1"/>
  <c r="BN7" i="1"/>
  <c r="P85" i="1"/>
  <c r="BG19" i="1"/>
  <c r="AP20" i="1"/>
  <c r="V9" i="10"/>
  <c r="V24" i="10"/>
  <c r="V21" i="10"/>
  <c r="BM9" i="1"/>
  <c r="BN9" i="1"/>
  <c r="BK8" i="1"/>
  <c r="AL79" i="1"/>
  <c r="AM79" i="1"/>
  <c r="AP79" i="1"/>
  <c r="CL34" i="1"/>
  <c r="AY10" i="1"/>
  <c r="W13" i="10"/>
  <c r="AY11" i="1"/>
  <c r="Q85" i="1"/>
  <c r="BG20" i="1"/>
  <c r="Q13" i="4"/>
  <c r="D125" i="4"/>
  <c r="D27" i="4"/>
  <c r="V20" i="10"/>
  <c r="BM16" i="1"/>
  <c r="BN16" i="1"/>
  <c r="R83" i="1"/>
  <c r="R85" i="1"/>
  <c r="BG10" i="1"/>
  <c r="Q42" i="4"/>
  <c r="Q10" i="10"/>
  <c r="R42" i="4"/>
  <c r="P10" i="10"/>
  <c r="AL35" i="1"/>
  <c r="AM35" i="1"/>
  <c r="AM64" i="1"/>
  <c r="V12" i="10"/>
  <c r="AM49" i="1"/>
  <c r="AP49" i="1"/>
  <c r="CL12" i="1"/>
  <c r="H83" i="1"/>
  <c r="H85" i="1"/>
  <c r="BG13" i="1"/>
  <c r="Q66" i="4"/>
  <c r="M62" i="4"/>
  <c r="I125" i="4"/>
  <c r="I27" i="4"/>
  <c r="K9" i="8"/>
  <c r="J31" i="3"/>
  <c r="R52" i="4"/>
  <c r="J37" i="3"/>
  <c r="J139" i="3"/>
  <c r="AD5" i="6"/>
  <c r="R34" i="4"/>
  <c r="U73" i="3"/>
  <c r="C10" i="10"/>
  <c r="I49" i="3"/>
  <c r="I71" i="3"/>
  <c r="E83" i="1"/>
  <c r="M58" i="4"/>
  <c r="C120" i="4"/>
  <c r="Q118" i="4"/>
  <c r="AC14" i="10"/>
  <c r="U34" i="3"/>
  <c r="T82" i="3"/>
  <c r="I33" i="7"/>
  <c r="R51" i="4"/>
  <c r="K3" i="8"/>
  <c r="E58" i="2"/>
  <c r="Q120" i="4"/>
  <c r="Q31" i="4"/>
  <c r="P31" i="4"/>
  <c r="J149" i="3"/>
  <c r="R5" i="4"/>
  <c r="D90" i="6"/>
  <c r="W19" i="10"/>
  <c r="I142" i="3"/>
  <c r="C13" i="10"/>
  <c r="AL3" i="1"/>
  <c r="AM3" i="1"/>
  <c r="AP3" i="1"/>
  <c r="CF3" i="1"/>
  <c r="AM44" i="1"/>
  <c r="AP44" i="1"/>
  <c r="F58" i="1"/>
  <c r="K83" i="2"/>
  <c r="K85" i="1"/>
  <c r="BG12" i="1"/>
  <c r="S13" i="4"/>
  <c r="J22" i="8"/>
  <c r="BN10" i="1"/>
  <c r="U41" i="3"/>
  <c r="I192" i="3"/>
  <c r="V11" i="10"/>
  <c r="AL70" i="1"/>
  <c r="AM70" i="1"/>
  <c r="AP70" i="1"/>
  <c r="CL27" i="1"/>
  <c r="M19" i="4"/>
  <c r="M15" i="10"/>
  <c r="U19" i="3"/>
  <c r="C29" i="10"/>
  <c r="AL5" i="1"/>
  <c r="AM5" i="1"/>
  <c r="AP5" i="1"/>
  <c r="CF5" i="1"/>
  <c r="AL40" i="1"/>
  <c r="E83" i="2"/>
  <c r="E85" i="1"/>
  <c r="BG5" i="1"/>
  <c r="D120" i="4"/>
  <c r="D31" i="4"/>
  <c r="Q123" i="4"/>
  <c r="C125" i="4"/>
  <c r="AA8" i="10"/>
  <c r="U17" i="10"/>
  <c r="R30" i="4"/>
  <c r="K56" i="8"/>
  <c r="V16" i="10"/>
  <c r="AL72" i="1"/>
  <c r="AM72" i="1"/>
  <c r="AP72" i="1"/>
  <c r="P27" i="4"/>
  <c r="AL57" i="1"/>
  <c r="AM57" i="1"/>
  <c r="V90" i="6"/>
  <c r="W91" i="6"/>
  <c r="W93" i="6"/>
  <c r="AM91" i="1"/>
  <c r="AM93" i="1"/>
  <c r="AL93" i="1"/>
  <c r="E365" i="3"/>
  <c r="E91" i="3"/>
  <c r="C91" i="3"/>
  <c r="I25" i="4"/>
  <c r="E353" i="3"/>
  <c r="E69" i="3"/>
  <c r="C69" i="3"/>
  <c r="AB349" i="3"/>
  <c r="P79" i="3"/>
  <c r="O79" i="3"/>
  <c r="AB373" i="3"/>
  <c r="P144" i="3"/>
  <c r="T90" i="6"/>
  <c r="F23" i="6"/>
  <c r="P110" i="6"/>
  <c r="P21" i="6"/>
  <c r="AD21" i="6"/>
  <c r="P118" i="6"/>
  <c r="P9" i="6"/>
  <c r="AD9" i="6"/>
  <c r="E349" i="3"/>
  <c r="E36" i="3"/>
  <c r="C36" i="3"/>
  <c r="E357" i="3"/>
  <c r="E83" i="3"/>
  <c r="D83" i="3"/>
  <c r="AB361" i="3"/>
  <c r="P96" i="3"/>
  <c r="AP14" i="1"/>
  <c r="CF14" i="1"/>
  <c r="AP27" i="1"/>
  <c r="E54" i="7"/>
  <c r="E8" i="7"/>
  <c r="D8" i="7"/>
  <c r="D45" i="7"/>
  <c r="AB19" i="10"/>
  <c r="E279" i="5"/>
  <c r="E92" i="5"/>
  <c r="D92" i="5"/>
  <c r="Q40" i="4"/>
  <c r="E361" i="3"/>
  <c r="E133" i="3"/>
  <c r="C133" i="3"/>
  <c r="F120" i="4"/>
  <c r="F31" i="4"/>
  <c r="M12" i="10"/>
  <c r="AB90" i="6"/>
  <c r="AB377" i="3"/>
  <c r="P174" i="3"/>
  <c r="E283" i="9"/>
  <c r="E22" i="9"/>
  <c r="D22" i="9"/>
  <c r="E118" i="6"/>
  <c r="C114" i="6"/>
  <c r="O68" i="3"/>
  <c r="BB36" i="2"/>
  <c r="AB9" i="10"/>
  <c r="AB20" i="10"/>
  <c r="AB21" i="10"/>
  <c r="AB12" i="10"/>
  <c r="AB24" i="10"/>
  <c r="AB15" i="10"/>
  <c r="AB8" i="10"/>
  <c r="AB10" i="10"/>
  <c r="AB14" i="10"/>
  <c r="AB7" i="10"/>
  <c r="C46" i="7"/>
  <c r="D46" i="7"/>
  <c r="AB91" i="6"/>
  <c r="AB93" i="6"/>
  <c r="AY36" i="1"/>
  <c r="AM74" i="1"/>
  <c r="AF90" i="6"/>
  <c r="T91" i="6"/>
  <c r="T93" i="6"/>
  <c r="P90" i="6"/>
  <c r="Z91" i="6"/>
  <c r="Z93" i="6"/>
  <c r="X91" i="6"/>
  <c r="X93" i="6"/>
  <c r="X94" i="6"/>
  <c r="AG54" i="6"/>
  <c r="AG56" i="6"/>
  <c r="CL30" i="1"/>
  <c r="AP74" i="1"/>
  <c r="CL31" i="1"/>
  <c r="AP51" i="1"/>
  <c r="CL14" i="1"/>
  <c r="CL13" i="1"/>
  <c r="T123" i="3"/>
  <c r="U123" i="3"/>
  <c r="T140" i="3"/>
  <c r="U140" i="3"/>
  <c r="CF20" i="1"/>
  <c r="AP25" i="1"/>
  <c r="CF25" i="1"/>
  <c r="AO20" i="1"/>
  <c r="U130" i="4"/>
  <c r="V130" i="4"/>
  <c r="L25" i="4"/>
  <c r="U91" i="6"/>
  <c r="U93" i="6"/>
  <c r="Y130" i="4"/>
  <c r="Z130" i="4"/>
  <c r="K25" i="4"/>
  <c r="AP47" i="1"/>
  <c r="CL7" i="1"/>
  <c r="J25" i="4"/>
  <c r="W130" i="4"/>
  <c r="X130" i="4"/>
  <c r="U79" i="3"/>
  <c r="T79" i="3"/>
  <c r="AO21" i="1"/>
  <c r="AP24" i="1"/>
  <c r="CF24" i="1"/>
  <c r="CF19" i="1"/>
  <c r="AP32" i="1"/>
  <c r="CF31" i="1"/>
  <c r="CF28" i="1"/>
  <c r="AM58" i="1"/>
  <c r="AP57" i="1"/>
  <c r="AP58" i="1"/>
  <c r="CL19" i="1"/>
  <c r="CL24" i="1"/>
  <c r="CL33" i="1"/>
  <c r="AP80" i="1"/>
  <c r="CL35" i="1"/>
  <c r="S130" i="4"/>
  <c r="T130" i="4"/>
  <c r="E25" i="4"/>
  <c r="AC91" i="6"/>
  <c r="AC93" i="6"/>
  <c r="J133" i="3"/>
  <c r="I133" i="3"/>
  <c r="S25" i="4"/>
  <c r="R25" i="4"/>
  <c r="CF17" i="1"/>
  <c r="AP18" i="1"/>
  <c r="CF18" i="1"/>
  <c r="L125" i="4"/>
  <c r="K125" i="4"/>
  <c r="M125" i="4"/>
  <c r="M27" i="4"/>
  <c r="C27" i="4"/>
  <c r="J125" i="4"/>
  <c r="E125" i="4"/>
  <c r="I36" i="3"/>
  <c r="J36" i="3"/>
  <c r="L120" i="4"/>
  <c r="K120" i="4"/>
  <c r="M120" i="4"/>
  <c r="M31" i="4"/>
  <c r="C31" i="4"/>
  <c r="E120" i="4"/>
  <c r="J120" i="4"/>
  <c r="AP23" i="1"/>
  <c r="CF23" i="1"/>
  <c r="CF16" i="1"/>
  <c r="AM25" i="1"/>
  <c r="AM80" i="1"/>
  <c r="V91" i="6"/>
  <c r="V93" i="6"/>
  <c r="V94" i="6"/>
  <c r="T117" i="3"/>
  <c r="U117" i="3"/>
  <c r="J69" i="3"/>
  <c r="I69" i="3"/>
  <c r="I91" i="3"/>
  <c r="J91" i="3"/>
  <c r="AM40" i="1"/>
  <c r="AP40" i="1"/>
  <c r="AM41" i="1"/>
  <c r="BM8" i="1"/>
  <c r="BN8" i="1"/>
  <c r="AP56" i="1"/>
  <c r="CL18" i="1"/>
  <c r="CL17" i="1"/>
  <c r="CL8" i="1"/>
  <c r="AP45" i="1"/>
  <c r="CL9" i="1"/>
  <c r="C39" i="6"/>
  <c r="F114" i="6"/>
  <c r="G114" i="6"/>
  <c r="E9" i="6"/>
  <c r="F118" i="6"/>
  <c r="AP35" i="1"/>
  <c r="AM36" i="1"/>
  <c r="Q125" i="4"/>
  <c r="Q27" i="4"/>
  <c r="S125" i="4"/>
  <c r="T125" i="4"/>
  <c r="E27" i="4"/>
  <c r="Y120" i="4"/>
  <c r="Z120" i="4"/>
  <c r="K31" i="4"/>
  <c r="J27" i="4"/>
  <c r="W125" i="4"/>
  <c r="X125" i="4"/>
  <c r="CL4" i="1"/>
  <c r="AP41" i="1"/>
  <c r="CL5" i="1"/>
  <c r="J31" i="4"/>
  <c r="W120" i="4"/>
  <c r="X120" i="4"/>
  <c r="R27" i="4"/>
  <c r="S27" i="4"/>
  <c r="N130" i="4"/>
  <c r="N25" i="4"/>
  <c r="F9" i="6"/>
  <c r="E90" i="6"/>
  <c r="S120" i="4"/>
  <c r="T120" i="4"/>
  <c r="E31" i="4"/>
  <c r="R31" i="4"/>
  <c r="S31" i="4"/>
  <c r="U125" i="4"/>
  <c r="V125" i="4"/>
  <c r="L27" i="4"/>
  <c r="U120" i="4"/>
  <c r="V120" i="4"/>
  <c r="L31" i="4"/>
  <c r="AP36" i="1"/>
  <c r="CF35" i="1"/>
  <c r="CF34" i="1"/>
  <c r="AG59" i="6"/>
  <c r="AG60" i="6"/>
  <c r="Y125" i="4"/>
  <c r="Z125" i="4"/>
  <c r="K27" i="4"/>
  <c r="F39" i="6"/>
  <c r="G39" i="6"/>
  <c r="AE39" i="6"/>
  <c r="C90" i="6"/>
  <c r="AP64" i="1"/>
  <c r="CL25" i="1"/>
  <c r="C91" i="6"/>
  <c r="G90" i="6"/>
  <c r="N120" i="4"/>
  <c r="N31" i="4"/>
  <c r="F90" i="6"/>
  <c r="N125" i="4"/>
  <c r="N27" i="4"/>
</calcChain>
</file>

<file path=xl/sharedStrings.xml><?xml version="1.0" encoding="utf-8"?>
<sst xmlns="http://schemas.openxmlformats.org/spreadsheetml/2006/main" count="1199" uniqueCount="423">
  <si>
    <t>Cumulative Stats</t>
  </si>
  <si>
    <t>First Downs</t>
  </si>
  <si>
    <t>Rushing</t>
  </si>
  <si>
    <t>Passing</t>
  </si>
  <si>
    <t>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</si>
  <si>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</si>
  <si>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</si>
  <si>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</si>
  <si>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</si>
  <si>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</si>
  <si>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</si>
  <si>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</si>
  <si>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</si>
  <si>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</si>
  <si>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</si>
  <si>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</si>
  <si>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</si>
  <si>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</si>
  <si>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</si>
  <si>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</si>
  <si>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</si>
  <si>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</si>
  <si>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</si>
  <si>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</si>
  <si>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</si>
  <si>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</si>
  <si>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</si>
  <si>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</si>
  <si>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</si>
  <si>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</si>
  <si>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</si>
  <si>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</si>
  <si>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</si>
  <si>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</si>
  <si>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</si>
  <si>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</si>
  <si>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</si>
  <si>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 xml:space="preserve"> Own Recovered</t>
  </si>
  <si>
    <t xml:space="preserve"> TD's on Own Recovery</t>
  </si>
  <si>
    <t xml:space="preserve"> Opponents Recovered</t>
  </si>
  <si>
    <t xml:space="preserve"> Opponents Recovered for TD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</si>
  <si>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</si>
  <si>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</si>
  <si>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</si>
  <si>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</si>
  <si>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</si>
  <si>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</si>
  <si>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</si>
  <si>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</si>
  <si>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</si>
  <si>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Average Possesion:</t>
  </si>
  <si>
    <t>Team Offense</t>
  </si>
  <si>
    <t>LA</t>
  </si>
  <si>
    <t>Team Defense</t>
  </si>
  <si>
    <t>Rushing:</t>
  </si>
  <si>
    <t xml:space="preserve">Att </t>
  </si>
  <si>
    <t>Yards</t>
  </si>
  <si>
    <t>Avg.</t>
  </si>
  <si>
    <t xml:space="preserve">Long </t>
  </si>
  <si>
    <t>TD</t>
  </si>
  <si>
    <t>Fum</t>
  </si>
  <si>
    <t>Receiving:</t>
  </si>
  <si>
    <t>Passing:</t>
  </si>
  <si>
    <t>Att</t>
  </si>
  <si>
    <t>Com</t>
  </si>
  <si>
    <t>Gained</t>
  </si>
  <si>
    <t>Long</t>
  </si>
  <si>
    <t>Int.</t>
  </si>
  <si>
    <t>Int</t>
  </si>
  <si>
    <t>Gain</t>
  </si>
  <si>
    <t>Rating</t>
  </si>
  <si>
    <t>Pct</t>
  </si>
  <si>
    <t xml:space="preserve">Yards </t>
  </si>
  <si>
    <t>Had</t>
  </si>
  <si>
    <t xml:space="preserve">Pct </t>
  </si>
  <si>
    <t>Rec</t>
  </si>
  <si>
    <t>Net Yards Gained (Average)</t>
  </si>
  <si>
    <t>Interceptions:</t>
  </si>
  <si>
    <t>No.</t>
  </si>
  <si>
    <t>Kicking:</t>
  </si>
  <si>
    <t>KO</t>
  </si>
  <si>
    <t>TB</t>
  </si>
  <si>
    <t>XPA</t>
  </si>
  <si>
    <t>XPM</t>
  </si>
  <si>
    <t>FGA</t>
  </si>
  <si>
    <t>FGM</t>
  </si>
  <si>
    <t>Made</t>
  </si>
  <si>
    <t>Punting:</t>
  </si>
  <si>
    <t>Yrds</t>
  </si>
  <si>
    <t>Blk</t>
  </si>
  <si>
    <t>Punt Returns:</t>
  </si>
  <si>
    <t>FC</t>
  </si>
  <si>
    <t>Kickoff Returns:</t>
  </si>
  <si>
    <t>Replay</t>
  </si>
  <si>
    <t>Actual</t>
  </si>
  <si>
    <t>Turnover +/-</t>
  </si>
  <si>
    <t>Total</t>
  </si>
  <si>
    <t>Average</t>
  </si>
  <si>
    <t>NO</t>
  </si>
  <si>
    <t>Sum</t>
  </si>
  <si>
    <t>NFL</t>
  </si>
  <si>
    <t>New York Jets</t>
  </si>
  <si>
    <t>New York Giants</t>
  </si>
  <si>
    <t>Sacks:</t>
  </si>
  <si>
    <t>Turnovers Forced</t>
  </si>
  <si>
    <t>Turnover Committed</t>
  </si>
  <si>
    <t>Sk Pct</t>
  </si>
  <si>
    <t>0-19</t>
  </si>
  <si>
    <t>20-29</t>
  </si>
  <si>
    <t>30-39</t>
  </si>
  <si>
    <t>40-49</t>
  </si>
  <si>
    <t>50+</t>
  </si>
  <si>
    <t>Difference</t>
  </si>
  <si>
    <t>Int Pct</t>
  </si>
  <si>
    <t>TD Pct</t>
  </si>
  <si>
    <t>Sk</t>
  </si>
  <si>
    <t>Sks</t>
  </si>
  <si>
    <t>REPLAY</t>
  </si>
  <si>
    <t>ACTUAL</t>
  </si>
  <si>
    <t>Totals</t>
  </si>
  <si>
    <t>YPC</t>
  </si>
  <si>
    <t>Ret %</t>
  </si>
  <si>
    <t xml:space="preserve">     </t>
  </si>
  <si>
    <t>MULTI-TEAM PLAYERS</t>
  </si>
  <si>
    <t>Std Dev</t>
  </si>
  <si>
    <t>DEFENSE</t>
  </si>
  <si>
    <t>3rd Down Made/Att.</t>
  </si>
  <si>
    <t>3rd Down Percentage</t>
  </si>
  <si>
    <t>FAIR CATCH TOTALS</t>
  </si>
  <si>
    <t>PER GAME</t>
  </si>
  <si>
    <t>p</t>
  </si>
  <si>
    <t>q</t>
  </si>
  <si>
    <t>n</t>
  </si>
  <si>
    <t>se</t>
  </si>
  <si>
    <t>low</t>
  </si>
  <si>
    <t>high</t>
  </si>
  <si>
    <t>KO's per game</t>
  </si>
  <si>
    <t>Rply</t>
  </si>
  <si>
    <t>Act</t>
  </si>
  <si>
    <t>Leaders through Week</t>
  </si>
  <si>
    <t>OFFENSE</t>
  </si>
  <si>
    <t>Total Offense/Defense through Week:</t>
  </si>
  <si>
    <t>THIRD DOWN</t>
  </si>
  <si>
    <t>-</t>
  </si>
  <si>
    <t>Avg</t>
  </si>
  <si>
    <t>Sacks</t>
  </si>
  <si>
    <t>Diff</t>
  </si>
  <si>
    <t>TO +/-</t>
  </si>
  <si>
    <t>Lost</t>
  </si>
  <si>
    <t>Sack Percentage</t>
  </si>
  <si>
    <t xml:space="preserve">    Passing TD percentage</t>
  </si>
  <si>
    <t xml:space="preserve">    Percent Successful</t>
  </si>
  <si>
    <t xml:space="preserve">   Fumble Percentage</t>
  </si>
  <si>
    <t xml:space="preserve">    Average Yards Per Return</t>
  </si>
  <si>
    <t xml:space="preserve">   Average Yards Per Punt</t>
  </si>
  <si>
    <t xml:space="preserve">   Interception Percentage</t>
  </si>
  <si>
    <t>4th Down Made/Att.</t>
  </si>
  <si>
    <t>4th Down Percentage</t>
  </si>
  <si>
    <t>Pit</t>
  </si>
  <si>
    <t>Maxson</t>
  </si>
  <si>
    <t xml:space="preserve"> Extra Points</t>
  </si>
  <si>
    <t>Atlanta Falcons</t>
  </si>
  <si>
    <t>Buffalo Bills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</si>
  <si>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</si>
  <si>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</si>
  <si>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</si>
  <si>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</si>
  <si>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</si>
  <si>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</si>
  <si>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</si>
  <si>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Indianapolis Colts</t>
  </si>
  <si>
    <t>Kansas City Chiefs</t>
  </si>
  <si>
    <t>Miami Dolphins</t>
  </si>
  <si>
    <t>Minnesota Vikings</t>
  </si>
  <si>
    <t>New England Patriots</t>
  </si>
  <si>
    <t>New Orleans Saints</t>
  </si>
  <si>
    <t>Philadelphia Eagles</t>
  </si>
  <si>
    <t>Pittsburgh Steelers</t>
  </si>
  <si>
    <t>San Diego Chargers</t>
  </si>
  <si>
    <t>San Francisco 49ers</t>
  </si>
  <si>
    <t>Seattle Seahawks</t>
  </si>
  <si>
    <t>Tampa Bay Buccaneers</t>
  </si>
  <si>
    <t>Washington Redskins</t>
  </si>
  <si>
    <t>FIRST DOWNS</t>
  </si>
  <si>
    <t>THIRD DOWNS</t>
  </si>
  <si>
    <t>FOURTH DOWNS</t>
  </si>
  <si>
    <t>PENALTIES</t>
  </si>
  <si>
    <t>RK</t>
  </si>
  <si>
    <t>TEAM</t>
  </si>
  <si>
    <t>TOTAL</t>
  </si>
  <si>
    <t>RUSH</t>
  </si>
  <si>
    <t>PASS</t>
  </si>
  <si>
    <t>PEN</t>
  </si>
  <si>
    <t>MADE</t>
  </si>
  <si>
    <t>ATT</t>
  </si>
  <si>
    <t>PCT</t>
  </si>
  <si>
    <t>YDS</t>
  </si>
  <si>
    <t>Indianapolis</t>
  </si>
  <si>
    <t>Houston</t>
  </si>
  <si>
    <t>LA Chargers</t>
  </si>
  <si>
    <t>New England</t>
  </si>
  <si>
    <t>Jacksonville</t>
  </si>
  <si>
    <t>Kansas City</t>
  </si>
  <si>
    <t>Cincinnati</t>
  </si>
  <si>
    <t>Denver</t>
  </si>
  <si>
    <t>NY Jets</t>
  </si>
  <si>
    <t>Oakland</t>
  </si>
  <si>
    <t>Baltimore</t>
  </si>
  <si>
    <t>Miami</t>
  </si>
  <si>
    <t>Pittsburgh</t>
  </si>
  <si>
    <t>Cleveland</t>
  </si>
  <si>
    <t>Buffalo</t>
  </si>
  <si>
    <t>Tennessee</t>
  </si>
  <si>
    <t>Down</t>
  </si>
  <si>
    <t>Tm</t>
  </si>
  <si>
    <t>3DAtt</t>
  </si>
  <si>
    <t>3DConv</t>
  </si>
  <si>
    <t>4DAtt</t>
  </si>
  <si>
    <t>4DConv</t>
  </si>
  <si>
    <t>Pct Made</t>
  </si>
  <si>
    <t>Kickoffs</t>
  </si>
  <si>
    <t>Fum %</t>
  </si>
  <si>
    <t>Two Team Players:</t>
  </si>
  <si>
    <t>Two Team Players</t>
  </si>
  <si>
    <t>Multi-Team Players</t>
  </si>
  <si>
    <t xml:space="preserve"> Fair Caught</t>
  </si>
  <si>
    <t xml:space="preserve"> Touchbacks</t>
  </si>
  <si>
    <t xml:space="preserve"> Touchback %</t>
  </si>
  <si>
    <t>Average Distance</t>
  </si>
  <si>
    <t xml:space="preserve"> Out of Bounds</t>
  </si>
  <si>
    <t xml:space="preserve"> Two Point Conversion</t>
  </si>
  <si>
    <t>Houston Oilers</t>
  </si>
  <si>
    <t>Los Angeles Raiders</t>
  </si>
  <si>
    <t>Los Angeles Rams</t>
  </si>
  <si>
    <t>Phoenix Cardinals</t>
  </si>
  <si>
    <t xml:space="preserve">Recvd </t>
  </si>
  <si>
    <t>or OB</t>
  </si>
  <si>
    <t>PIT</t>
  </si>
  <si>
    <t>Receving Yards</t>
  </si>
  <si>
    <t>Reeves</t>
  </si>
  <si>
    <t>ARZ</t>
  </si>
  <si>
    <t>BIR</t>
  </si>
  <si>
    <t>CHI</t>
  </si>
  <si>
    <t>DEN</t>
  </si>
  <si>
    <t>HOU</t>
  </si>
  <si>
    <t>JAC</t>
  </si>
  <si>
    <t>MEM</t>
  </si>
  <si>
    <t>NJ</t>
  </si>
  <si>
    <t>OAK</t>
  </si>
  <si>
    <t>OKL</t>
  </si>
  <si>
    <t>PHI</t>
  </si>
  <si>
    <t>SA</t>
  </si>
  <si>
    <t>WAS</t>
  </si>
  <si>
    <t>USFL</t>
  </si>
  <si>
    <t>Arizona Wranglers</t>
  </si>
  <si>
    <t>Birmingham Stallions</t>
  </si>
  <si>
    <t>Chicago Blitz</t>
  </si>
  <si>
    <t>Denver Gold</t>
  </si>
  <si>
    <t>Houston Gamblers</t>
  </si>
  <si>
    <t>Jacksonville Bulls</t>
  </si>
  <si>
    <t>Los Angeles Express</t>
  </si>
  <si>
    <t>Memphis Showboats</t>
  </si>
  <si>
    <t>Michigan Panthers</t>
  </si>
  <si>
    <t>New Jersey Generals</t>
  </si>
  <si>
    <t>New Orleans Breakers</t>
  </si>
  <si>
    <t>Oakland Invaders</t>
  </si>
  <si>
    <t>Oklahoma Outlaws</t>
  </si>
  <si>
    <t>Philadelhia Stars</t>
  </si>
  <si>
    <t>Pittsburgh Maulers</t>
  </si>
  <si>
    <t>San Antonio Gunslingers</t>
  </si>
  <si>
    <t>Tampa Bay Bandits</t>
  </si>
  <si>
    <t>Washington Federals</t>
  </si>
  <si>
    <t>U</t>
  </si>
  <si>
    <t>Arizona</t>
  </si>
  <si>
    <t>Birmingham</t>
  </si>
  <si>
    <t>Chicago</t>
  </si>
  <si>
    <t>Los Angeles</t>
  </si>
  <si>
    <t>Memphis</t>
  </si>
  <si>
    <t>Michigan</t>
  </si>
  <si>
    <t>New Jersey</t>
  </si>
  <si>
    <t>New Orleans</t>
  </si>
  <si>
    <t>Oklahoma</t>
  </si>
  <si>
    <t>Philadelphia</t>
  </si>
  <si>
    <t>San Antonio</t>
  </si>
  <si>
    <t>Tampa Bay</t>
  </si>
  <si>
    <t>Washington</t>
  </si>
  <si>
    <t>MICH</t>
  </si>
  <si>
    <t>Jac/Den</t>
  </si>
  <si>
    <t>Hobart</t>
  </si>
  <si>
    <t>Johnson,K</t>
  </si>
  <si>
    <t>Johnson,R</t>
  </si>
  <si>
    <t>Ramsey</t>
  </si>
  <si>
    <t>LA/Oak</t>
  </si>
  <si>
    <t>Den/Chi</t>
  </si>
  <si>
    <t>Williams,K</t>
  </si>
  <si>
    <t>Lewis,W</t>
  </si>
  <si>
    <t>Lewis, M</t>
  </si>
  <si>
    <t>1984 USFL Replay</t>
  </si>
  <si>
    <t>Philadelphia Stars</t>
  </si>
  <si>
    <t>Anderson,M</t>
  </si>
  <si>
    <t>Anderson,Gr</t>
  </si>
  <si>
    <t>Anderson,Ga</t>
  </si>
  <si>
    <t>Clark,A</t>
  </si>
  <si>
    <t>Clark,D</t>
  </si>
  <si>
    <t>Clark,G</t>
  </si>
  <si>
    <t>Ford,G</t>
  </si>
  <si>
    <t>Chi/Mem</t>
  </si>
  <si>
    <t>Ford,M</t>
  </si>
  <si>
    <t>James,D</t>
  </si>
  <si>
    <t>James,C</t>
  </si>
  <si>
    <t>Johnson,L</t>
  </si>
  <si>
    <t>Johnson,Ra</t>
  </si>
  <si>
    <t>Johnson,Rick</t>
  </si>
  <si>
    <t>Johnson,Rich</t>
  </si>
  <si>
    <t>Jordan,B</t>
  </si>
  <si>
    <t>Jordan,E</t>
  </si>
  <si>
    <t>Lewis,Marvin</t>
  </si>
  <si>
    <t>Lewis,Marc</t>
  </si>
  <si>
    <t>Matthews,A</t>
  </si>
  <si>
    <t>Middleton</t>
  </si>
  <si>
    <t>Mem/Chi</t>
  </si>
  <si>
    <t>Miller,W</t>
  </si>
  <si>
    <t>Robinson,M</t>
  </si>
  <si>
    <t>Robinson,E</t>
  </si>
  <si>
    <t>Taylor,W</t>
  </si>
  <si>
    <t>Thomas,B</t>
  </si>
  <si>
    <t>White,V</t>
  </si>
  <si>
    <t>White,T</t>
  </si>
  <si>
    <t>Williams,Don</t>
  </si>
  <si>
    <t>Williams,Doug</t>
  </si>
  <si>
    <t>Allen</t>
  </si>
  <si>
    <t>LA/Mch</t>
  </si>
  <si>
    <t>Brown,O</t>
  </si>
  <si>
    <t>Brown,N</t>
  </si>
  <si>
    <t>Brown,M</t>
  </si>
  <si>
    <t>Buggs,W</t>
  </si>
  <si>
    <t>Buggs,D</t>
  </si>
  <si>
    <t>Crane</t>
  </si>
  <si>
    <t>Okl/SA</t>
  </si>
  <si>
    <t>Flowers</t>
  </si>
  <si>
    <t>Chi/Pit</t>
  </si>
  <si>
    <t>Ford</t>
  </si>
  <si>
    <t>Gray,M.D.</t>
  </si>
  <si>
    <t>Gray,M,J.</t>
  </si>
  <si>
    <t>Harris,L</t>
  </si>
  <si>
    <t>Harris,M</t>
  </si>
  <si>
    <t>Hill,A</t>
  </si>
  <si>
    <t>Hill,O</t>
  </si>
  <si>
    <t>Jackson,L</t>
  </si>
  <si>
    <t>Jackson,S</t>
  </si>
  <si>
    <t>James,V</t>
  </si>
  <si>
    <t>Jordan,S</t>
  </si>
  <si>
    <t>Lewis,G</t>
  </si>
  <si>
    <t>Lewis,Marv</t>
  </si>
  <si>
    <t>Long,K</t>
  </si>
  <si>
    <t>Long,D</t>
  </si>
  <si>
    <t>Mason,D</t>
  </si>
  <si>
    <t>Mason,L</t>
  </si>
  <si>
    <t>McLain</t>
  </si>
  <si>
    <t>Mch/Chi</t>
  </si>
  <si>
    <t>Potts</t>
  </si>
  <si>
    <t>Hou/SA</t>
  </si>
  <si>
    <t>Rush</t>
  </si>
  <si>
    <t>Smith,J</t>
  </si>
  <si>
    <t>Williams,B</t>
  </si>
  <si>
    <t>Allen,A</t>
  </si>
  <si>
    <t>Allen,C</t>
  </si>
  <si>
    <t>Daniel,K</t>
  </si>
  <si>
    <t>Daniel,D</t>
  </si>
  <si>
    <t>Dykes</t>
  </si>
  <si>
    <t>Hou/Jac</t>
  </si>
  <si>
    <t>Henderson,W</t>
  </si>
  <si>
    <t>Henderson,Z</t>
  </si>
  <si>
    <t>Howard,D</t>
  </si>
  <si>
    <t>Howard,B</t>
  </si>
  <si>
    <t>Howard,G</t>
  </si>
  <si>
    <t>Jackson,F</t>
  </si>
  <si>
    <t>Johnson,V</t>
  </si>
  <si>
    <t>Johnson,E</t>
  </si>
  <si>
    <t>Johnson,A</t>
  </si>
  <si>
    <t>Jones,L</t>
  </si>
  <si>
    <t>Jones,G</t>
  </si>
  <si>
    <t>Justin,T</t>
  </si>
  <si>
    <t>Jutin,K</t>
  </si>
  <si>
    <t>Martin,Da</t>
  </si>
  <si>
    <t>Martin,De</t>
  </si>
  <si>
    <t>Miller,B</t>
  </si>
  <si>
    <t>Mitchell,A</t>
  </si>
  <si>
    <t>Sutton,J</t>
  </si>
  <si>
    <t>Sutton,M</t>
  </si>
  <si>
    <t>West,D</t>
  </si>
  <si>
    <t>LA/Jac</t>
  </si>
  <si>
    <t>Williams,M</t>
  </si>
  <si>
    <t>Anderson,F</t>
  </si>
  <si>
    <t>Clark,C</t>
  </si>
  <si>
    <t>Crosby,R</t>
  </si>
  <si>
    <t>Crosby,C</t>
  </si>
  <si>
    <t>Safties</t>
  </si>
  <si>
    <t>Johnson,T</t>
  </si>
  <si>
    <t>Arz</t>
  </si>
  <si>
    <t>Sanders</t>
  </si>
  <si>
    <t>Hou</t>
  </si>
  <si>
    <t>Bir</t>
  </si>
  <si>
    <t>Was/Hou/Jac</t>
  </si>
  <si>
    <t>Bir/Mch</t>
  </si>
  <si>
    <t>Bir/Jac</t>
  </si>
  <si>
    <t>Brockhaus</t>
  </si>
  <si>
    <t>Harris,Lo</t>
  </si>
  <si>
    <t>Lewis,M</t>
  </si>
  <si>
    <t>Bailey,A</t>
  </si>
  <si>
    <t>Bailey,E</t>
  </si>
  <si>
    <t>Bonner,M</t>
  </si>
  <si>
    <t>Bonner,B</t>
  </si>
  <si>
    <t>Gray,M</t>
  </si>
  <si>
    <t>Arz/Bir</t>
  </si>
  <si>
    <t>James,R</t>
  </si>
  <si>
    <t>Sullivan,T</t>
  </si>
  <si>
    <t>Sullivan,D</t>
  </si>
  <si>
    <t>Holloway</t>
  </si>
  <si>
    <t>Mch</t>
  </si>
  <si>
    <t>Thru Game 114</t>
  </si>
  <si>
    <t>Week 18</t>
  </si>
  <si>
    <t>Three tied with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</si>
</sst>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00"/>
    <numFmt numFmtId="167" formatCode="0.000"/>
    <numFmt numFmtId="168" formatCode="#,##0.0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7.85"/>
      <color rgb="FF990000"/>
      <name val="Verdana"/>
      <family val="2"/>
    </font>
    <font>
      <sz val="7.85"/>
      <color rgb="FF000000"/>
      <name val="Verdana"/>
      <family val="2"/>
    </font>
    <font>
      <sz val="12"/>
      <color rgb="FF000000"/>
      <name val="Lucida Grande"/>
      <family val="2"/>
    </font>
    <font>
      <sz val="12"/>
      <color rgb="FF800000"/>
      <name val="Lucida Grande"/>
      <family val="2"/>
    </font>
    <font>
      <sz val="10"/>
      <name val="Arial"/>
      <family val="2"/>
    </font>
    <font>
      <sz val="14"/>
      <color rgb="FF2021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09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quotePrefix="1" applyAlignment="1">
      <alignment horizontal="left"/>
    </xf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10" fontId="1" fillId="0" borderId="0" xfId="0" applyNumberFormat="1" applyFont="1"/>
    <xf numFmtId="164" fontId="1" fillId="2" borderId="5" xfId="0" applyNumberFormat="1" applyFont="1" applyFill="1" applyBorder="1"/>
    <xf numFmtId="164" fontId="1" fillId="2" borderId="8" xfId="0" applyNumberFormat="1" applyFont="1" applyFill="1" applyBorder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1" fontId="0" fillId="2" borderId="6" xfId="0" applyNumberFormat="1" applyFill="1" applyBorder="1"/>
    <xf numFmtId="1" fontId="0" fillId="2" borderId="7" xfId="0" applyNumberFormat="1" applyFill="1" applyBorder="1"/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6" xfId="0" applyNumberFormat="1" applyBorder="1"/>
    <xf numFmtId="165" fontId="0" fillId="0" borderId="8" xfId="0" applyNumberForma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1" fillId="0" borderId="4" xfId="0" applyNumberFormat="1" applyFont="1" applyBorder="1"/>
    <xf numFmtId="165" fontId="1" fillId="0" borderId="5" xfId="0" applyNumberFormat="1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0" xfId="0" applyNumberFormat="1"/>
    <xf numFmtId="165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5" fontId="1" fillId="0" borderId="0" xfId="0" applyNumberFormat="1" applyFont="1"/>
    <xf numFmtId="0" fontId="0" fillId="0" borderId="0" xfId="0" quotePrefix="1"/>
    <xf numFmtId="10" fontId="0" fillId="0" borderId="0" xfId="0" applyNumberFormat="1"/>
    <xf numFmtId="164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left" indent="2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7" fontId="0" fillId="0" borderId="0" xfId="0" applyNumberFormat="1"/>
    <xf numFmtId="3" fontId="1" fillId="0" borderId="0" xfId="0" applyNumberFormat="1" applyFont="1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165" fontId="1" fillId="2" borderId="4" xfId="0" applyNumberFormat="1" applyFont="1" applyFill="1" applyBorder="1"/>
    <xf numFmtId="164" fontId="1" fillId="0" borderId="7" xfId="0" applyNumberFormat="1" applyFont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0" fillId="3" borderId="15" xfId="0" applyNumberFormat="1" applyFill="1" applyBorder="1"/>
    <xf numFmtId="164" fontId="1" fillId="3" borderId="0" xfId="0" applyNumberFormat="1" applyFont="1" applyFill="1"/>
    <xf numFmtId="2" fontId="0" fillId="3" borderId="16" xfId="0" applyNumberFormat="1" applyFill="1" applyBorder="1"/>
    <xf numFmtId="164" fontId="0" fillId="3" borderId="0" xfId="0" applyNumberFormat="1" applyFill="1"/>
    <xf numFmtId="2" fontId="0" fillId="3" borderId="0" xfId="0" applyNumberFormat="1" applyFill="1"/>
    <xf numFmtId="165" fontId="1" fillId="3" borderId="15" xfId="0" applyNumberFormat="1" applyFont="1" applyFill="1" applyBorder="1"/>
    <xf numFmtId="165" fontId="1" fillId="3" borderId="0" xfId="0" applyNumberFormat="1" applyFont="1" applyFill="1"/>
    <xf numFmtId="166" fontId="0" fillId="3" borderId="16" xfId="0" applyNumberFormat="1" applyFill="1" applyBorder="1"/>
    <xf numFmtId="2" fontId="1" fillId="3" borderId="15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4" fontId="0" fillId="3" borderId="15" xfId="0" applyNumberFormat="1" applyFill="1" applyBorder="1"/>
    <xf numFmtId="164" fontId="0" fillId="3" borderId="16" xfId="0" applyNumberFormat="1" applyFill="1" applyBorder="1"/>
    <xf numFmtId="2" fontId="1" fillId="3" borderId="15" xfId="0" applyNumberFormat="1" applyFont="1" applyFill="1" applyBorder="1" applyAlignment="1">
      <alignment horizontal="right"/>
    </xf>
    <xf numFmtId="2" fontId="0" fillId="3" borderId="15" xfId="0" applyNumberFormat="1" applyFill="1" applyBorder="1" applyAlignment="1">
      <alignment horizontal="right"/>
    </xf>
    <xf numFmtId="10" fontId="0" fillId="3" borderId="0" xfId="0" applyNumberFormat="1" applyFill="1"/>
    <xf numFmtId="164" fontId="0" fillId="3" borderId="15" xfId="0" applyNumberFormat="1" applyFill="1" applyBorder="1" applyAlignment="1">
      <alignment horizontal="right"/>
    </xf>
    <xf numFmtId="10" fontId="1" fillId="3" borderId="16" xfId="0" applyNumberFormat="1" applyFont="1" applyFill="1" applyBorder="1"/>
    <xf numFmtId="2" fontId="0" fillId="3" borderId="17" xfId="0" applyNumberFormat="1" applyFill="1" applyBorder="1" applyAlignment="1">
      <alignment horizontal="right"/>
    </xf>
    <xf numFmtId="0" fontId="0" fillId="3" borderId="18" xfId="0" applyFill="1" applyBorder="1"/>
    <xf numFmtId="2" fontId="0" fillId="3" borderId="18" xfId="0" applyNumberFormat="1" applyFill="1" applyBorder="1"/>
    <xf numFmtId="2" fontId="0" fillId="3" borderId="19" xfId="0" applyNumberFormat="1" applyFill="1" applyBorder="1"/>
    <xf numFmtId="0" fontId="0" fillId="4" borderId="0" xfId="0" applyFill="1"/>
    <xf numFmtId="0" fontId="1" fillId="4" borderId="0" xfId="0" quotePrefix="1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5" borderId="0" xfId="0" applyFont="1" applyFill="1" applyAlignment="1">
      <alignment horizontal="right"/>
    </xf>
    <xf numFmtId="165" fontId="1" fillId="5" borderId="0" xfId="0" applyNumberFormat="1" applyFont="1" applyFill="1"/>
    <xf numFmtId="165" fontId="1" fillId="5" borderId="0" xfId="0" applyNumberFormat="1" applyFont="1" applyFill="1" applyAlignment="1">
      <alignment horizontal="right"/>
    </xf>
    <xf numFmtId="0" fontId="0" fillId="5" borderId="0" xfId="0" applyFill="1"/>
    <xf numFmtId="164" fontId="0" fillId="5" borderId="0" xfId="0" applyNumberFormat="1" applyFill="1"/>
    <xf numFmtId="2" fontId="0" fillId="5" borderId="0" xfId="0" applyNumberFormat="1" applyFill="1"/>
    <xf numFmtId="164" fontId="1" fillId="5" borderId="0" xfId="0" applyNumberFormat="1" applyFont="1" applyFill="1"/>
    <xf numFmtId="0" fontId="1" fillId="6" borderId="0" xfId="0" applyFont="1" applyFill="1"/>
    <xf numFmtId="0" fontId="1" fillId="6" borderId="0" xfId="0" quotePrefix="1" applyFont="1" applyFill="1" applyAlignment="1">
      <alignment horizontal="left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7" borderId="0" xfId="0" applyFont="1" applyFill="1"/>
    <xf numFmtId="0" fontId="1" fillId="7" borderId="0" xfId="0" applyFont="1" applyFill="1" applyAlignment="1">
      <alignment horizontal="right"/>
    </xf>
    <xf numFmtId="165" fontId="1" fillId="7" borderId="0" xfId="0" applyNumberFormat="1" applyFont="1" applyFill="1"/>
    <xf numFmtId="165" fontId="1" fillId="7" borderId="0" xfId="0" applyNumberFormat="1" applyFont="1" applyFill="1" applyAlignment="1">
      <alignment horizontal="right"/>
    </xf>
    <xf numFmtId="0" fontId="0" fillId="7" borderId="0" xfId="0" applyFill="1"/>
    <xf numFmtId="164" fontId="0" fillId="7" borderId="0" xfId="0" applyNumberFormat="1" applyFill="1"/>
    <xf numFmtId="2" fontId="0" fillId="7" borderId="0" xfId="0" applyNumberFormat="1" applyFill="1"/>
    <xf numFmtId="0" fontId="1" fillId="0" borderId="0" xfId="0" quotePrefix="1" applyFont="1"/>
    <xf numFmtId="1" fontId="1" fillId="0" borderId="0" xfId="0" applyNumberFormat="1" applyFont="1"/>
    <xf numFmtId="1" fontId="1" fillId="2" borderId="4" xfId="0" applyNumberFormat="1" applyFont="1" applyFill="1" applyBorder="1"/>
    <xf numFmtId="1" fontId="1" fillId="2" borderId="0" xfId="0" applyNumberFormat="1" applyFont="1" applyFill="1"/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1" fontId="1" fillId="2" borderId="2" xfId="0" applyNumberFormat="1" applyFont="1" applyFill="1" applyBorder="1"/>
    <xf numFmtId="164" fontId="1" fillId="2" borderId="3" xfId="0" applyNumberFormat="1" applyFont="1" applyFill="1" applyBorder="1"/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2" fontId="1" fillId="6" borderId="0" xfId="0" applyNumberFormat="1" applyFont="1" applyFill="1" applyAlignment="1">
      <alignment horizontal="right"/>
    </xf>
    <xf numFmtId="0" fontId="0" fillId="6" borderId="0" xfId="0" quotePrefix="1" applyFill="1" applyAlignment="1">
      <alignment horizontal="left"/>
    </xf>
    <xf numFmtId="2" fontId="0" fillId="9" borderId="15" xfId="0" applyNumberFormat="1" applyFill="1" applyBorder="1"/>
    <xf numFmtId="164" fontId="1" fillId="9" borderId="0" xfId="0" applyNumberFormat="1" applyFont="1" applyFill="1"/>
    <xf numFmtId="164" fontId="0" fillId="9" borderId="0" xfId="0" applyNumberFormat="1" applyFill="1"/>
    <xf numFmtId="2" fontId="0" fillId="9" borderId="0" xfId="0" applyNumberFormat="1" applyFill="1"/>
    <xf numFmtId="165" fontId="1" fillId="9" borderId="0" xfId="0" applyNumberFormat="1" applyFont="1" applyFill="1"/>
    <xf numFmtId="0" fontId="0" fillId="9" borderId="0" xfId="0" applyFill="1"/>
    <xf numFmtId="10" fontId="0" fillId="9" borderId="0" xfId="0" applyNumberFormat="1" applyFill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" fontId="1" fillId="7" borderId="0" xfId="0" applyNumberFormat="1" applyFont="1" applyFill="1"/>
    <xf numFmtId="164" fontId="1" fillId="7" borderId="0" xfId="0" applyNumberFormat="1" applyFont="1" applyFill="1"/>
    <xf numFmtId="0" fontId="9" fillId="0" borderId="0" xfId="0" applyFont="1"/>
    <xf numFmtId="164" fontId="9" fillId="0" borderId="0" xfId="0" applyNumberFormat="1" applyFont="1"/>
    <xf numFmtId="1" fontId="9" fillId="0" borderId="0" xfId="0" quotePrefix="1" applyNumberFormat="1" applyFont="1" applyAlignment="1">
      <alignment horizontal="center"/>
    </xf>
    <xf numFmtId="0" fontId="9" fillId="6" borderId="0" xfId="0" applyFont="1" applyFill="1"/>
    <xf numFmtId="164" fontId="1" fillId="2" borderId="0" xfId="0" applyNumberFormat="1" applyFont="1" applyFill="1"/>
    <xf numFmtId="165" fontId="9" fillId="0" borderId="0" xfId="0" applyNumberFormat="1" applyFont="1"/>
    <xf numFmtId="165" fontId="1" fillId="2" borderId="4" xfId="0" applyNumberFormat="1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" fillId="0" borderId="0" xfId="0" quotePrefix="1" applyNumberFormat="1" applyFont="1"/>
    <xf numFmtId="3" fontId="1" fillId="10" borderId="0" xfId="0" applyNumberFormat="1" applyFont="1" applyFill="1"/>
    <xf numFmtId="165" fontId="1" fillId="3" borderId="0" xfId="0" applyNumberFormat="1" applyFont="1" applyFill="1" applyAlignment="1">
      <alignment horizontal="center"/>
    </xf>
    <xf numFmtId="164" fontId="9" fillId="3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0" fontId="9" fillId="0" borderId="0" xfId="0" quotePrefix="1" applyFont="1" applyAlignment="1">
      <alignment horizontal="left"/>
    </xf>
    <xf numFmtId="0" fontId="9" fillId="8" borderId="0" xfId="0" applyFont="1" applyFill="1"/>
    <xf numFmtId="0" fontId="10" fillId="0" borderId="0" xfId="0" applyFont="1"/>
    <xf numFmtId="168" fontId="0" fillId="0" borderId="0" xfId="0" applyNumberFormat="1"/>
    <xf numFmtId="164" fontId="9" fillId="5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165" fontId="1" fillId="9" borderId="0" xfId="0" applyNumberFormat="1" applyFont="1" applyFill="1" applyAlignment="1">
      <alignment horizontal="right"/>
    </xf>
    <xf numFmtId="164" fontId="1" fillId="9" borderId="0" xfId="0" applyNumberFormat="1" applyFont="1" applyFill="1" applyAlignment="1">
      <alignment horizontal="right"/>
    </xf>
    <xf numFmtId="3" fontId="1" fillId="0" borderId="0" xfId="0" quotePrefix="1" applyNumberFormat="1" applyFont="1"/>
    <xf numFmtId="2" fontId="1" fillId="5" borderId="0" xfId="0" applyNumberFormat="1" applyFont="1" applyFill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</cellXfs>
  <cellStyles count="40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Normal" xfId="0" builtinId="0"/>
  </cellStyles>
  <dxfs count="220"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79998168889431442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strike val="0"/>
        <color auto="1"/>
      </font>
      <fill>
        <patternFill patternType="solid">
          <fgColor indexed="64"/>
          <bgColor theme="7" tint="0.79998168889431442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  <dxf>
      <font>
        <b/>
        <i val="0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solid">
          <fgColor indexed="64"/>
          <bgColor rgb="FFCCFFCC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0</xdr:colOff>
          <xdr:row>35</xdr:row>
          <xdr:rowOff>25400</xdr:rowOff>
        </xdr:from>
        <xdr:to>
          <xdr:col>53</xdr:col>
          <xdr:colOff>317500</xdr:colOff>
          <xdr:row>36</xdr:row>
          <xdr:rowOff>63500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800000"/>
                  </a:solidFill>
                  <a:latin typeface="Lucida Grande" pitchFamily="2" charset="0"/>
                  <a:cs typeface="Lucida Grande" pitchFamily="2" charset="0"/>
                </a:rPr>
                <a:t>Total Yrds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25400</xdr:colOff>
          <xdr:row>36</xdr:row>
          <xdr:rowOff>114300</xdr:rowOff>
        </xdr:from>
        <xdr:to>
          <xdr:col>53</xdr:col>
          <xdr:colOff>317500</xdr:colOff>
          <xdr:row>38</xdr:row>
          <xdr:rowOff>25400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800000"/>
                  </a:solidFill>
                  <a:latin typeface="Lucida Grande" pitchFamily="2" charset="0"/>
                  <a:cs typeface="Lucida Grande" pitchFamily="2" charset="0"/>
                </a:rPr>
                <a:t>Team Rush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444500</xdr:colOff>
          <xdr:row>35</xdr:row>
          <xdr:rowOff>38100</xdr:rowOff>
        </xdr:from>
        <xdr:to>
          <xdr:col>55</xdr:col>
          <xdr:colOff>508000</xdr:colOff>
          <xdr:row>36</xdr:row>
          <xdr:rowOff>76200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800000"/>
                  </a:solidFill>
                  <a:latin typeface="Lucida Grande" pitchFamily="2" charset="0"/>
                  <a:cs typeface="Lucida Grande" pitchFamily="2" charset="0"/>
                </a:rPr>
                <a:t>Team Pass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22</xdr:row>
      <xdr:rowOff>20321</xdr:rowOff>
    </xdr:from>
    <xdr:ext cx="1158240" cy="78924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720" y="3596641"/>
          <a:ext cx="1158240" cy="789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25400</xdr:colOff>
          <xdr:row>35</xdr:row>
          <xdr:rowOff>38100</xdr:rowOff>
        </xdr:from>
        <xdr:to>
          <xdr:col>56</xdr:col>
          <xdr:colOff>177800</xdr:colOff>
          <xdr:row>36</xdr:row>
          <xdr:rowOff>114300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Tot Yrds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330200</xdr:colOff>
          <xdr:row>35</xdr:row>
          <xdr:rowOff>50800</xdr:rowOff>
        </xdr:from>
        <xdr:to>
          <xdr:col>58</xdr:col>
          <xdr:colOff>304800</xdr:colOff>
          <xdr:row>36</xdr:row>
          <xdr:rowOff>127000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Rush Yrds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58</xdr:col>
          <xdr:colOff>482600</xdr:colOff>
          <xdr:row>35</xdr:row>
          <xdr:rowOff>63500</xdr:rowOff>
        </xdr:from>
        <xdr:to>
          <xdr:col>61</xdr:col>
          <xdr:colOff>25400</xdr:colOff>
          <xdr:row>36</xdr:row>
          <xdr:rowOff>127000</xdr:rowOff>
        </xdr:to>
        <xdr:sp macro="" textlink="">
          <xdr:nvSpPr>
            <xdr:cNvPr id="17411" name="Button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Pass Yrds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88900</xdr:colOff>
          <xdr:row>3</xdr:row>
          <xdr:rowOff>25400</xdr:rowOff>
        </xdr:from>
        <xdr:to>
          <xdr:col>20</xdr:col>
          <xdr:colOff>584200</xdr:colOff>
          <xdr:row>4</xdr:row>
          <xdr:rowOff>139700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QBR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101600</xdr:colOff>
          <xdr:row>5</xdr:row>
          <xdr:rowOff>63500</xdr:rowOff>
        </xdr:from>
        <xdr:to>
          <xdr:col>20</xdr:col>
          <xdr:colOff>584200</xdr:colOff>
          <xdr:row>7</xdr:row>
          <xdr:rowOff>38100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 pitchFamily="2" charset="0"/>
                <a:cs typeface="Lucida Grande" pitchFamily="2" charset="0"/>
              </a:endParaRP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Com %</a:t>
              </a:r>
            </a:p>
            <a:p>
              <a:pPr algn="ctr" rtl="0">
                <a:defRPr sz="1000"/>
              </a:pPr>
              <a:endParaRPr lang="en-US" sz="1200" b="0" i="0" u="none" strike="noStrike" baseline="0">
                <a:solidFill>
                  <a:srgbClr val="000000"/>
                </a:solidFill>
                <a:latin typeface="Lucida Grande" pitchFamily="2" charset="0"/>
                <a:cs typeface="Lucida Grande" pitchFamily="2" charset="0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114300</xdr:colOff>
          <xdr:row>7</xdr:row>
          <xdr:rowOff>127000</xdr:rowOff>
        </xdr:from>
        <xdr:to>
          <xdr:col>20</xdr:col>
          <xdr:colOff>584200</xdr:colOff>
          <xdr:row>9</xdr:row>
          <xdr:rowOff>114300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TD %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114300</xdr:colOff>
          <xdr:row>10</xdr:row>
          <xdr:rowOff>25400</xdr:rowOff>
        </xdr:from>
        <xdr:to>
          <xdr:col>20</xdr:col>
          <xdr:colOff>584200</xdr:colOff>
          <xdr:row>12</xdr:row>
          <xdr:rowOff>38100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Int %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127000</xdr:colOff>
          <xdr:row>12</xdr:row>
          <xdr:rowOff>114300</xdr:rowOff>
        </xdr:from>
        <xdr:to>
          <xdr:col>20</xdr:col>
          <xdr:colOff>609600</xdr:colOff>
          <xdr:row>14</xdr:row>
          <xdr:rowOff>139700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127000</xdr:colOff>
          <xdr:row>16</xdr:row>
          <xdr:rowOff>88900</xdr:rowOff>
        </xdr:from>
        <xdr:to>
          <xdr:col>20</xdr:col>
          <xdr:colOff>584200</xdr:colOff>
          <xdr:row>18</xdr:row>
          <xdr:rowOff>114300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YPC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127000</xdr:colOff>
          <xdr:row>19</xdr:row>
          <xdr:rowOff>25400</xdr:rowOff>
        </xdr:from>
        <xdr:to>
          <xdr:col>20</xdr:col>
          <xdr:colOff>584200</xdr:colOff>
          <xdr:row>21</xdr:row>
          <xdr:rowOff>76200</xdr:rowOff>
        </xdr:to>
        <xdr:sp macro="" textlink="">
          <xdr:nvSpPr>
            <xdr:cNvPr id="4105" name="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Avg Gain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127000</xdr:colOff>
          <xdr:row>22</xdr:row>
          <xdr:rowOff>12700</xdr:rowOff>
        </xdr:from>
        <xdr:to>
          <xdr:col>20</xdr:col>
          <xdr:colOff>571500</xdr:colOff>
          <xdr:row>24</xdr:row>
          <xdr:rowOff>50800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Sack Pct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25400</xdr:colOff>
          <xdr:row>2</xdr:row>
          <xdr:rowOff>50800</xdr:rowOff>
        </xdr:from>
        <xdr:to>
          <xdr:col>23</xdr:col>
          <xdr:colOff>266700</xdr:colOff>
          <xdr:row>8</xdr:row>
          <xdr:rowOff>50800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Rush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Yards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9</xdr:row>
          <xdr:rowOff>25400</xdr:rowOff>
        </xdr:from>
        <xdr:to>
          <xdr:col>23</xdr:col>
          <xdr:colOff>304800</xdr:colOff>
          <xdr:row>15</xdr:row>
          <xdr:rowOff>76200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Rush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Avg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16</xdr:row>
          <xdr:rowOff>63500</xdr:rowOff>
        </xdr:from>
        <xdr:to>
          <xdr:col>23</xdr:col>
          <xdr:colOff>279400</xdr:colOff>
          <xdr:row>22</xdr:row>
          <xdr:rowOff>63500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Recs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50800</xdr:colOff>
          <xdr:row>23</xdr:row>
          <xdr:rowOff>63500</xdr:rowOff>
        </xdr:from>
        <xdr:to>
          <xdr:col>23</xdr:col>
          <xdr:colOff>292100</xdr:colOff>
          <xdr:row>29</xdr:row>
          <xdr:rowOff>63500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Rec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Yrds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38100</xdr:colOff>
          <xdr:row>30</xdr:row>
          <xdr:rowOff>50800</xdr:rowOff>
        </xdr:from>
        <xdr:to>
          <xdr:col>23</xdr:col>
          <xdr:colOff>279400</xdr:colOff>
          <xdr:row>36</xdr:row>
          <xdr:rowOff>50800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Rec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YPC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254000</xdr:colOff>
          <xdr:row>2</xdr:row>
          <xdr:rowOff>127000</xdr:rowOff>
        </xdr:from>
        <xdr:to>
          <xdr:col>18</xdr:col>
          <xdr:colOff>495300</xdr:colOff>
          <xdr:row>8</xdr:row>
          <xdr:rowOff>127000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Ints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279400</xdr:colOff>
          <xdr:row>10</xdr:row>
          <xdr:rowOff>76200</xdr:rowOff>
        </xdr:from>
        <xdr:to>
          <xdr:col>18</xdr:col>
          <xdr:colOff>520700</xdr:colOff>
          <xdr:row>16</xdr:row>
          <xdr:rowOff>76200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Sacks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279400</xdr:colOff>
          <xdr:row>3</xdr:row>
          <xdr:rowOff>76200</xdr:rowOff>
        </xdr:from>
        <xdr:to>
          <xdr:col>33</xdr:col>
          <xdr:colOff>520700</xdr:colOff>
          <xdr:row>9</xdr:row>
          <xdr:rowOff>76200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FG Pct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279400</xdr:colOff>
          <xdr:row>3</xdr:row>
          <xdr:rowOff>76200</xdr:rowOff>
        </xdr:from>
        <xdr:to>
          <xdr:col>33</xdr:col>
          <xdr:colOff>520700</xdr:colOff>
          <xdr:row>9</xdr:row>
          <xdr:rowOff>76200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FG Pct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279400</xdr:colOff>
          <xdr:row>10</xdr:row>
          <xdr:rowOff>76200</xdr:rowOff>
        </xdr:from>
        <xdr:to>
          <xdr:col>33</xdr:col>
          <xdr:colOff>571500</xdr:colOff>
          <xdr:row>16</xdr:row>
          <xdr:rowOff>88900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5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Kickoffs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317500</xdr:colOff>
          <xdr:row>2</xdr:row>
          <xdr:rowOff>88900</xdr:rowOff>
        </xdr:from>
        <xdr:to>
          <xdr:col>12</xdr:col>
          <xdr:colOff>558800</xdr:colOff>
          <xdr:row>8</xdr:row>
          <xdr:rowOff>88900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Punting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Avg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5</xdr:row>
          <xdr:rowOff>63500</xdr:rowOff>
        </xdr:from>
        <xdr:to>
          <xdr:col>13</xdr:col>
          <xdr:colOff>431800</xdr:colOff>
          <xdr:row>11</xdr:row>
          <xdr:rowOff>63500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7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Punt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Return 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Avg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381000</xdr:colOff>
          <xdr:row>1</xdr:row>
          <xdr:rowOff>63500</xdr:rowOff>
        </xdr:from>
        <xdr:to>
          <xdr:col>11</xdr:col>
          <xdr:colOff>622300</xdr:colOff>
          <xdr:row>8</xdr:row>
          <xdr:rowOff>63500</xdr:rowOff>
        </xdr:to>
        <xdr:sp macro="" textlink="">
          <xdr:nvSpPr>
            <xdr:cNvPr id="25601" name="Button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8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Kick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Return</a:t>
              </a:r>
            </a:p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Avg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ARIZONA%20WRANGLER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NEW%20JERSEY%20GENER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NEW%20ORLEANS%20BREAKE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OAKLAND%20INVADE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OKLAHOMA%20OUTLAW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PHILADELPHIA%20STAR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PITTSBURGH%20MAULER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SAN%20ANTONIO%20GUNSLINGER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TAMPA%20BAY%20BANDI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WASHINGTON%20FEDER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BIRMINGHAM%20STALL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CHICAGO%20BLITZ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DENVER%20GOL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HOUSTON%20GAMBLER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JACKSONVILLE%20BUL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LOS%20ANGELES%20EXP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MEMPHIS%20SHOWBOA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zarb/Documents/Files/Football/1984%20USFL/1984%20USFL%20Workbooks/1984%20MICHIGAN%20PANTH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vs Oak"/>
      <sheetName val="vs TB"/>
      <sheetName val="vs Was"/>
      <sheetName val="at Mch"/>
      <sheetName val="vs Okl"/>
      <sheetName val="at Den"/>
      <sheetName val="vs Phi"/>
      <sheetName val="at NJ"/>
      <sheetName val="at Hou"/>
      <sheetName val="vs SA"/>
      <sheetName val="at NO"/>
      <sheetName val="at Oak"/>
      <sheetName val="vs Den"/>
      <sheetName val="at LA"/>
      <sheetName val="at Bir"/>
      <sheetName val="vs Jac"/>
      <sheetName val="at Chi"/>
      <sheetName val="vs LA"/>
      <sheetName val="WCSF vs SA"/>
      <sheetName val="Conf. Championship at Hou"/>
      <sheetName val="extra 5"/>
      <sheetName val="Roster"/>
      <sheetName val="Summary"/>
      <sheetName val="extra 3"/>
      <sheetName val="extra 4"/>
    </sheetNames>
    <sheetDataSet>
      <sheetData sheetId="0">
        <row r="11">
          <cell r="D11">
            <v>400</v>
          </cell>
          <cell r="M11">
            <v>287</v>
          </cell>
        </row>
        <row r="12">
          <cell r="D12">
            <v>176</v>
          </cell>
          <cell r="M12">
            <v>99</v>
          </cell>
        </row>
        <row r="13">
          <cell r="D13">
            <v>181</v>
          </cell>
          <cell r="M13">
            <v>164</v>
          </cell>
        </row>
        <row r="14">
          <cell r="D14">
            <v>43</v>
          </cell>
          <cell r="M14">
            <v>24</v>
          </cell>
        </row>
        <row r="15">
          <cell r="C15">
            <v>78</v>
          </cell>
          <cell r="D15">
            <v>192</v>
          </cell>
          <cell r="E15">
            <v>0.40625</v>
          </cell>
          <cell r="N15">
            <v>0.31979695431472083</v>
          </cell>
          <cell r="R15" t="str">
            <v>78/192</v>
          </cell>
          <cell r="S15" t="str">
            <v>63/197</v>
          </cell>
        </row>
        <row r="16">
          <cell r="C16">
            <v>4</v>
          </cell>
          <cell r="D16">
            <v>6</v>
          </cell>
          <cell r="E16">
            <v>0.66666666666666663</v>
          </cell>
          <cell r="N16">
            <v>0.53333333333333333</v>
          </cell>
          <cell r="R16" t="str">
            <v>4/6</v>
          </cell>
          <cell r="S16" t="str">
            <v>8/15</v>
          </cell>
        </row>
        <row r="18">
          <cell r="D18">
            <v>570</v>
          </cell>
          <cell r="M18">
            <v>455</v>
          </cell>
        </row>
        <row r="19">
          <cell r="D19">
            <v>2821</v>
          </cell>
          <cell r="E19">
            <v>156.72222222222223</v>
          </cell>
          <cell r="M19">
            <v>1780</v>
          </cell>
          <cell r="N19">
            <v>98.888888888888886</v>
          </cell>
        </row>
        <row r="20">
          <cell r="D20">
            <v>4.9491228070175435</v>
          </cell>
          <cell r="M20">
            <v>3.912087912087912</v>
          </cell>
        </row>
        <row r="22">
          <cell r="D22">
            <v>532</v>
          </cell>
          <cell r="M22">
            <v>511</v>
          </cell>
        </row>
        <row r="23">
          <cell r="D23">
            <v>329</v>
          </cell>
          <cell r="M23">
            <v>281</v>
          </cell>
        </row>
        <row r="24">
          <cell r="D24">
            <v>61.842105263157897</v>
          </cell>
          <cell r="M24">
            <v>54.990215264187867</v>
          </cell>
        </row>
        <row r="25">
          <cell r="D25">
            <v>4076</v>
          </cell>
          <cell r="M25">
            <v>3569</v>
          </cell>
        </row>
        <row r="26">
          <cell r="D26">
            <v>42</v>
          </cell>
          <cell r="M26">
            <v>88</v>
          </cell>
        </row>
        <row r="27">
          <cell r="D27">
            <v>253</v>
          </cell>
          <cell r="M27">
            <v>645</v>
          </cell>
        </row>
        <row r="28">
          <cell r="D28">
            <v>3823</v>
          </cell>
          <cell r="E28">
            <v>212.38888888888889</v>
          </cell>
          <cell r="M28">
            <v>2924</v>
          </cell>
          <cell r="N28">
            <v>162.44444444444446</v>
          </cell>
        </row>
        <row r="29">
          <cell r="D29">
            <v>6.6602787456445993</v>
          </cell>
          <cell r="M29">
            <v>4.8814691151919867</v>
          </cell>
        </row>
        <row r="30">
          <cell r="D30">
            <v>12.389057750759878</v>
          </cell>
          <cell r="M30">
            <v>12.701067615658364</v>
          </cell>
        </row>
        <row r="33">
          <cell r="D33">
            <v>6644</v>
          </cell>
          <cell r="E33">
            <v>369.11111111111109</v>
          </cell>
          <cell r="M33">
            <v>4704</v>
          </cell>
          <cell r="N33">
            <v>261.33333333333331</v>
          </cell>
        </row>
        <row r="34">
          <cell r="D34">
            <v>42.459361830222761</v>
          </cell>
          <cell r="M34">
            <v>37.84013605442177</v>
          </cell>
        </row>
        <row r="35">
          <cell r="D35">
            <v>57.540638169777246</v>
          </cell>
          <cell r="M35">
            <v>62.15986394557823</v>
          </cell>
        </row>
        <row r="37">
          <cell r="D37">
            <v>1144</v>
          </cell>
          <cell r="M37">
            <v>1054</v>
          </cell>
        </row>
        <row r="38">
          <cell r="D38">
            <v>5.8076923076923075</v>
          </cell>
          <cell r="M38">
            <v>4.4629981024667931</v>
          </cell>
        </row>
        <row r="41">
          <cell r="D41">
            <v>20</v>
          </cell>
          <cell r="M41">
            <v>24</v>
          </cell>
        </row>
        <row r="42">
          <cell r="D42">
            <v>189</v>
          </cell>
          <cell r="M42">
            <v>269</v>
          </cell>
        </row>
        <row r="43">
          <cell r="D43">
            <v>0</v>
          </cell>
          <cell r="M43">
            <v>0</v>
          </cell>
        </row>
        <row r="45">
          <cell r="D45">
            <v>74</v>
          </cell>
          <cell r="M45">
            <v>91</v>
          </cell>
        </row>
        <row r="46">
          <cell r="D46">
            <v>3109</v>
          </cell>
          <cell r="M46">
            <v>3668</v>
          </cell>
        </row>
        <row r="47">
          <cell r="D47">
            <v>42.013513513513516</v>
          </cell>
          <cell r="M47">
            <v>40.307692307692307</v>
          </cell>
        </row>
        <row r="49">
          <cell r="D49">
            <v>51</v>
          </cell>
          <cell r="M49">
            <v>33</v>
          </cell>
        </row>
        <row r="50">
          <cell r="D50">
            <v>418</v>
          </cell>
          <cell r="M50">
            <v>324</v>
          </cell>
        </row>
        <row r="51">
          <cell r="D51">
            <v>8.1960784313725483</v>
          </cell>
          <cell r="M51">
            <v>9.8181818181818183</v>
          </cell>
        </row>
        <row r="52">
          <cell r="D52">
            <v>17</v>
          </cell>
          <cell r="M52">
            <v>18</v>
          </cell>
        </row>
        <row r="53">
          <cell r="D53">
            <v>0</v>
          </cell>
          <cell r="M53">
            <v>0</v>
          </cell>
        </row>
        <row r="55">
          <cell r="D55">
            <v>65</v>
          </cell>
          <cell r="M55">
            <v>76</v>
          </cell>
        </row>
        <row r="56">
          <cell r="D56">
            <v>1045</v>
          </cell>
          <cell r="M56">
            <v>1505</v>
          </cell>
        </row>
        <row r="57">
          <cell r="D57">
            <v>16.076923076923077</v>
          </cell>
          <cell r="M57">
            <v>19.80263157894737</v>
          </cell>
        </row>
        <row r="58">
          <cell r="D58">
            <v>0</v>
          </cell>
          <cell r="M58">
            <v>0</v>
          </cell>
        </row>
        <row r="60">
          <cell r="D60">
            <v>91</v>
          </cell>
          <cell r="M60">
            <v>75</v>
          </cell>
        </row>
        <row r="61">
          <cell r="D61">
            <v>14</v>
          </cell>
          <cell r="M61">
            <v>10</v>
          </cell>
        </row>
        <row r="62">
          <cell r="D62">
            <v>15.384615384615385</v>
          </cell>
          <cell r="M62">
            <v>13.333333333333334</v>
          </cell>
        </row>
        <row r="63">
          <cell r="D63">
            <v>5495</v>
          </cell>
          <cell r="M63">
            <v>4508</v>
          </cell>
        </row>
        <row r="65">
          <cell r="D65">
            <v>171</v>
          </cell>
          <cell r="M65">
            <v>140</v>
          </cell>
        </row>
        <row r="66">
          <cell r="D66">
            <v>1312</v>
          </cell>
          <cell r="M66">
            <v>1091</v>
          </cell>
        </row>
        <row r="68">
          <cell r="D68">
            <v>34</v>
          </cell>
          <cell r="M68">
            <v>32</v>
          </cell>
        </row>
        <row r="69">
          <cell r="D69">
            <v>11</v>
          </cell>
          <cell r="M69">
            <v>14</v>
          </cell>
        </row>
        <row r="70">
          <cell r="D70">
            <v>3</v>
          </cell>
          <cell r="M70">
            <v>3</v>
          </cell>
        </row>
        <row r="71">
          <cell r="D71">
            <v>0</v>
          </cell>
          <cell r="M71">
            <v>0</v>
          </cell>
        </row>
        <row r="72">
          <cell r="D72">
            <v>15</v>
          </cell>
          <cell r="M72">
            <v>20</v>
          </cell>
        </row>
        <row r="73">
          <cell r="D73">
            <v>0</v>
          </cell>
          <cell r="M73">
            <v>0</v>
          </cell>
        </row>
        <row r="75">
          <cell r="D75">
            <v>453</v>
          </cell>
          <cell r="M75">
            <v>309</v>
          </cell>
        </row>
        <row r="76">
          <cell r="D76">
            <v>57</v>
          </cell>
          <cell r="M76">
            <v>35</v>
          </cell>
        </row>
        <row r="77">
          <cell r="D77">
            <v>31</v>
          </cell>
          <cell r="M77">
            <v>12</v>
          </cell>
        </row>
        <row r="78">
          <cell r="D78">
            <v>26</v>
          </cell>
          <cell r="M78">
            <v>23</v>
          </cell>
        </row>
        <row r="79">
          <cell r="D79">
            <v>0</v>
          </cell>
          <cell r="M79">
            <v>0</v>
          </cell>
        </row>
        <row r="80">
          <cell r="D80">
            <v>53</v>
          </cell>
          <cell r="M80">
            <v>27</v>
          </cell>
        </row>
        <row r="81">
          <cell r="D81">
            <v>1</v>
          </cell>
          <cell r="M81">
            <v>2</v>
          </cell>
        </row>
        <row r="82">
          <cell r="D82">
            <v>1</v>
          </cell>
          <cell r="M82">
            <v>1</v>
          </cell>
        </row>
        <row r="83">
          <cell r="D83">
            <v>18</v>
          </cell>
          <cell r="M83">
            <v>22</v>
          </cell>
        </row>
        <row r="84">
          <cell r="D84">
            <v>32</v>
          </cell>
          <cell r="M84">
            <v>31</v>
          </cell>
        </row>
        <row r="85">
          <cell r="D85">
            <v>56.25</v>
          </cell>
          <cell r="M85">
            <v>70.967741935483872</v>
          </cell>
        </row>
        <row r="86">
          <cell r="D86" t="str">
            <v>32:07</v>
          </cell>
          <cell r="M86" t="str">
            <v>27:53</v>
          </cell>
        </row>
        <row r="90">
          <cell r="A90" t="str">
            <v>Boatner</v>
          </cell>
          <cell r="B90" t="str">
            <v>Arz</v>
          </cell>
          <cell r="C90">
            <v>44</v>
          </cell>
          <cell r="D90">
            <v>245</v>
          </cell>
          <cell r="E90">
            <v>5.5681818181818183</v>
          </cell>
          <cell r="F90">
            <v>15</v>
          </cell>
          <cell r="G90">
            <v>3</v>
          </cell>
          <cell r="H90">
            <v>0</v>
          </cell>
        </row>
        <row r="91">
          <cell r="B91" t="str">
            <v>Arz</v>
          </cell>
          <cell r="C91">
            <v>4</v>
          </cell>
          <cell r="D91">
            <v>30</v>
          </cell>
          <cell r="E91">
            <v>7.5</v>
          </cell>
          <cell r="F91">
            <v>18</v>
          </cell>
          <cell r="G91">
            <v>0</v>
          </cell>
          <cell r="H91">
            <v>0</v>
          </cell>
        </row>
        <row r="92">
          <cell r="A92" t="str">
            <v>Corral</v>
          </cell>
          <cell r="B92" t="str">
            <v>Arz</v>
          </cell>
          <cell r="C92">
            <v>4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4</v>
          </cell>
        </row>
        <row r="93">
          <cell r="A93" t="str">
            <v>Dennison</v>
          </cell>
          <cell r="B93" t="str">
            <v>Arz</v>
          </cell>
          <cell r="C93">
            <v>12</v>
          </cell>
          <cell r="D93">
            <v>58</v>
          </cell>
          <cell r="E93">
            <v>4.833333333333333</v>
          </cell>
          <cell r="F93">
            <v>15</v>
          </cell>
          <cell r="G93">
            <v>0</v>
          </cell>
          <cell r="H93">
            <v>0</v>
          </cell>
        </row>
        <row r="94">
          <cell r="B94" t="str">
            <v>Arz</v>
          </cell>
          <cell r="C94">
            <v>16</v>
          </cell>
          <cell r="D94">
            <v>37</v>
          </cell>
          <cell r="E94">
            <v>2.3125</v>
          </cell>
          <cell r="F94">
            <v>11</v>
          </cell>
          <cell r="G94">
            <v>0</v>
          </cell>
          <cell r="H94">
            <v>0</v>
          </cell>
        </row>
        <row r="95">
          <cell r="A95" t="str">
            <v>Johnson,T</v>
          </cell>
          <cell r="B95" t="str">
            <v>Arz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Landry</v>
          </cell>
          <cell r="B96" t="str">
            <v>Arz</v>
          </cell>
          <cell r="C96">
            <v>16</v>
          </cell>
          <cell r="D96">
            <v>9</v>
          </cell>
          <cell r="E96">
            <v>0.5625</v>
          </cell>
          <cell r="F96">
            <v>5</v>
          </cell>
          <cell r="G96">
            <v>1</v>
          </cell>
          <cell r="H96">
            <v>0</v>
          </cell>
        </row>
        <row r="97">
          <cell r="A97" t="str">
            <v>Long</v>
          </cell>
          <cell r="B97" t="str">
            <v>Arz</v>
          </cell>
          <cell r="C97">
            <v>223</v>
          </cell>
          <cell r="D97">
            <v>1063</v>
          </cell>
          <cell r="E97">
            <v>4.7668161434977581</v>
          </cell>
          <cell r="F97">
            <v>37</v>
          </cell>
          <cell r="G97">
            <v>7</v>
          </cell>
          <cell r="H97">
            <v>7</v>
          </cell>
        </row>
        <row r="98">
          <cell r="A98" t="str">
            <v>Risher</v>
          </cell>
          <cell r="B98" t="str">
            <v>Arz</v>
          </cell>
          <cell r="C98">
            <v>8</v>
          </cell>
          <cell r="D98">
            <v>53</v>
          </cell>
          <cell r="E98">
            <v>6.625</v>
          </cell>
          <cell r="F98">
            <v>21</v>
          </cell>
          <cell r="G98">
            <v>1</v>
          </cell>
          <cell r="H98">
            <v>0</v>
          </cell>
        </row>
        <row r="99">
          <cell r="A99" t="str">
            <v>Spencer</v>
          </cell>
          <cell r="B99" t="str">
            <v>Arz</v>
          </cell>
          <cell r="C99">
            <v>241</v>
          </cell>
          <cell r="D99">
            <v>1320</v>
          </cell>
          <cell r="E99">
            <v>5.4771784232365146</v>
          </cell>
          <cell r="F99">
            <v>80</v>
          </cell>
          <cell r="G99">
            <v>19</v>
          </cell>
          <cell r="H99">
            <v>2</v>
          </cell>
        </row>
        <row r="100">
          <cell r="A100" t="str">
            <v>Willis</v>
          </cell>
          <cell r="B100" t="str">
            <v>Arz</v>
          </cell>
          <cell r="C100">
            <v>2</v>
          </cell>
          <cell r="D100">
            <v>6</v>
          </cell>
          <cell r="E100">
            <v>3</v>
          </cell>
          <cell r="F100">
            <v>6</v>
          </cell>
          <cell r="G100">
            <v>0</v>
          </cell>
          <cell r="H100">
            <v>0</v>
          </cell>
        </row>
        <row r="108">
          <cell r="A108" t="str">
            <v>Boatner</v>
          </cell>
          <cell r="B108" t="str">
            <v>Arz</v>
          </cell>
          <cell r="C108">
            <v>22</v>
          </cell>
          <cell r="D108">
            <v>132</v>
          </cell>
          <cell r="E108">
            <v>6</v>
          </cell>
          <cell r="F108">
            <v>15</v>
          </cell>
          <cell r="G108">
            <v>1</v>
          </cell>
          <cell r="H108">
            <v>1</v>
          </cell>
        </row>
        <row r="109">
          <cell r="B109" t="str">
            <v>Arz</v>
          </cell>
          <cell r="C109">
            <v>5</v>
          </cell>
          <cell r="D109">
            <v>31</v>
          </cell>
          <cell r="E109">
            <v>6.2</v>
          </cell>
          <cell r="F109">
            <v>10</v>
          </cell>
          <cell r="G109">
            <v>1</v>
          </cell>
          <cell r="H109">
            <v>0</v>
          </cell>
        </row>
        <row r="110">
          <cell r="A110" t="str">
            <v>Dennison</v>
          </cell>
          <cell r="B110" t="str">
            <v>Arz</v>
          </cell>
          <cell r="C110">
            <v>21</v>
          </cell>
          <cell r="D110">
            <v>158</v>
          </cell>
          <cell r="E110">
            <v>7.5238095238095237</v>
          </cell>
          <cell r="F110">
            <v>18</v>
          </cell>
          <cell r="G110">
            <v>2</v>
          </cell>
          <cell r="H110">
            <v>0</v>
          </cell>
        </row>
        <row r="111">
          <cell r="A111" t="str">
            <v>Douglas</v>
          </cell>
          <cell r="B111" t="str">
            <v>Arz</v>
          </cell>
          <cell r="C111">
            <v>16</v>
          </cell>
          <cell r="D111">
            <v>226</v>
          </cell>
          <cell r="E111">
            <v>14.125</v>
          </cell>
          <cell r="F111">
            <v>31</v>
          </cell>
          <cell r="G111">
            <v>2</v>
          </cell>
          <cell r="H111">
            <v>2</v>
          </cell>
        </row>
        <row r="112">
          <cell r="A112" t="str">
            <v>Johnson,T</v>
          </cell>
          <cell r="B112" t="str">
            <v>Arz</v>
          </cell>
          <cell r="C112">
            <v>94</v>
          </cell>
          <cell r="D112">
            <v>1560</v>
          </cell>
          <cell r="E112">
            <v>16.595744680851062</v>
          </cell>
          <cell r="F112">
            <v>74</v>
          </cell>
          <cell r="G112">
            <v>12</v>
          </cell>
          <cell r="H112">
            <v>3</v>
          </cell>
        </row>
        <row r="113">
          <cell r="B113" t="str">
            <v>Arz</v>
          </cell>
          <cell r="C113">
            <v>54</v>
          </cell>
          <cell r="D113">
            <v>427</v>
          </cell>
          <cell r="E113">
            <v>7.9074074074074074</v>
          </cell>
          <cell r="F113">
            <v>23</v>
          </cell>
          <cell r="G113">
            <v>2</v>
          </cell>
          <cell r="H113">
            <v>0</v>
          </cell>
        </row>
        <row r="114">
          <cell r="A114" t="str">
            <v>Ricker</v>
          </cell>
          <cell r="B114" t="str">
            <v>Arz</v>
          </cell>
          <cell r="C114">
            <v>26</v>
          </cell>
          <cell r="D114">
            <v>270</v>
          </cell>
          <cell r="E114">
            <v>10.384615384615385</v>
          </cell>
          <cell r="F114">
            <v>30</v>
          </cell>
          <cell r="G114">
            <v>1</v>
          </cell>
          <cell r="H114">
            <v>0</v>
          </cell>
        </row>
        <row r="115">
          <cell r="A115" t="str">
            <v>Spencer</v>
          </cell>
          <cell r="B115" t="str">
            <v>Arz</v>
          </cell>
          <cell r="C115">
            <v>41</v>
          </cell>
          <cell r="D115">
            <v>429</v>
          </cell>
          <cell r="E115">
            <v>10.463414634146341</v>
          </cell>
          <cell r="F115">
            <v>39</v>
          </cell>
          <cell r="G115">
            <v>0</v>
          </cell>
          <cell r="H115">
            <v>1</v>
          </cell>
        </row>
        <row r="116">
          <cell r="A116" t="str">
            <v>Willis</v>
          </cell>
          <cell r="B116" t="str">
            <v>Arz</v>
          </cell>
          <cell r="C116">
            <v>50</v>
          </cell>
          <cell r="D116">
            <v>843</v>
          </cell>
          <cell r="E116">
            <v>16.86</v>
          </cell>
          <cell r="F116">
            <v>83</v>
          </cell>
          <cell r="G116">
            <v>5</v>
          </cell>
          <cell r="H116">
            <v>2</v>
          </cell>
        </row>
        <row r="128">
          <cell r="A128" t="str">
            <v>Landry</v>
          </cell>
          <cell r="B128" t="str">
            <v>Arz</v>
          </cell>
          <cell r="C128">
            <v>448</v>
          </cell>
          <cell r="D128">
            <v>279</v>
          </cell>
          <cell r="E128">
            <v>62.276785714285708</v>
          </cell>
          <cell r="F128">
            <v>3496</v>
          </cell>
          <cell r="G128">
            <v>24</v>
          </cell>
          <cell r="H128">
            <v>83</v>
          </cell>
          <cell r="I128">
            <v>14</v>
          </cell>
          <cell r="J128">
            <v>5.3571428571428568</v>
          </cell>
          <cell r="K128">
            <v>3.125</v>
          </cell>
          <cell r="L128">
            <v>7.8035714285714288</v>
          </cell>
          <cell r="M128">
            <v>91.331845238095227</v>
          </cell>
          <cell r="N128">
            <v>3</v>
          </cell>
          <cell r="O128">
            <v>21</v>
          </cell>
        </row>
        <row r="129">
          <cell r="A129" t="str">
            <v>Risher</v>
          </cell>
          <cell r="B129" t="str">
            <v>Arz</v>
          </cell>
          <cell r="C129">
            <v>84</v>
          </cell>
          <cell r="D129">
            <v>50</v>
          </cell>
          <cell r="E129">
            <v>59.523809523809526</v>
          </cell>
          <cell r="F129">
            <v>580</v>
          </cell>
          <cell r="G129">
            <v>2</v>
          </cell>
          <cell r="H129">
            <v>35</v>
          </cell>
          <cell r="I129">
            <v>6</v>
          </cell>
          <cell r="J129">
            <v>2.3809523809523809</v>
          </cell>
          <cell r="K129">
            <v>7.1428571428571423</v>
          </cell>
          <cell r="L129">
            <v>6.9047619047619051</v>
          </cell>
          <cell r="M129">
            <v>58.630952380952387</v>
          </cell>
          <cell r="N129">
            <v>3</v>
          </cell>
          <cell r="O129">
            <v>21</v>
          </cell>
        </row>
        <row r="136">
          <cell r="A136" t="str">
            <v>Brown,E</v>
          </cell>
          <cell r="B136" t="str">
            <v>Arz</v>
          </cell>
          <cell r="C136">
            <v>29</v>
          </cell>
          <cell r="D136">
            <v>16</v>
          </cell>
          <cell r="E136">
            <v>312</v>
          </cell>
          <cell r="F136">
            <v>10.758620689655173</v>
          </cell>
          <cell r="G136">
            <v>51</v>
          </cell>
          <cell r="H136">
            <v>0</v>
          </cell>
          <cell r="I136">
            <v>1</v>
          </cell>
        </row>
        <row r="137">
          <cell r="A137" t="str">
            <v>Johnson,T</v>
          </cell>
          <cell r="B137" t="str">
            <v>Arz</v>
          </cell>
          <cell r="C137">
            <v>4</v>
          </cell>
          <cell r="D137">
            <v>0</v>
          </cell>
          <cell r="E137">
            <v>5</v>
          </cell>
          <cell r="F137">
            <v>1.25</v>
          </cell>
          <cell r="G137">
            <v>2</v>
          </cell>
          <cell r="H137">
            <v>0</v>
          </cell>
          <cell r="I137">
            <v>0</v>
          </cell>
        </row>
        <row r="138">
          <cell r="A138" t="str">
            <v>Sanchez</v>
          </cell>
          <cell r="B138" t="str">
            <v>Arz</v>
          </cell>
          <cell r="C138">
            <v>2</v>
          </cell>
          <cell r="D138">
            <v>0</v>
          </cell>
          <cell r="E138">
            <v>3</v>
          </cell>
          <cell r="F138">
            <v>1.5</v>
          </cell>
          <cell r="G138">
            <v>3</v>
          </cell>
          <cell r="H138">
            <v>0</v>
          </cell>
          <cell r="I138">
            <v>0</v>
          </cell>
        </row>
        <row r="139">
          <cell r="A139" t="str">
            <v>Tolbert</v>
          </cell>
          <cell r="B139" t="str">
            <v>Arz</v>
          </cell>
          <cell r="C139">
            <v>6</v>
          </cell>
          <cell r="D139">
            <v>0</v>
          </cell>
          <cell r="E139">
            <v>18</v>
          </cell>
          <cell r="F139">
            <v>3</v>
          </cell>
          <cell r="G139">
            <v>8</v>
          </cell>
          <cell r="H139">
            <v>0</v>
          </cell>
          <cell r="I139">
            <v>1</v>
          </cell>
        </row>
        <row r="140">
          <cell r="A140" t="str">
            <v>Willis</v>
          </cell>
          <cell r="B140" t="str">
            <v>Arz</v>
          </cell>
          <cell r="C140">
            <v>10</v>
          </cell>
          <cell r="D140">
            <v>1</v>
          </cell>
          <cell r="E140">
            <v>80</v>
          </cell>
          <cell r="F140">
            <v>8</v>
          </cell>
          <cell r="G140">
            <v>17</v>
          </cell>
          <cell r="H140">
            <v>0</v>
          </cell>
          <cell r="I140">
            <v>0</v>
          </cell>
        </row>
        <row r="146">
          <cell r="A146" t="str">
            <v>Brown,E</v>
          </cell>
          <cell r="B146" t="str">
            <v>Arz</v>
          </cell>
          <cell r="C146">
            <v>7</v>
          </cell>
          <cell r="D146">
            <v>121</v>
          </cell>
          <cell r="E146">
            <v>17.285714285714285</v>
          </cell>
          <cell r="F146">
            <v>30</v>
          </cell>
          <cell r="G146">
            <v>0</v>
          </cell>
          <cell r="H146">
            <v>0</v>
          </cell>
        </row>
        <row r="147">
          <cell r="B147" t="str">
            <v>Arz</v>
          </cell>
          <cell r="C147">
            <v>21</v>
          </cell>
          <cell r="D147">
            <v>367</v>
          </cell>
          <cell r="E147">
            <v>17.476190476190474</v>
          </cell>
          <cell r="F147">
            <v>30</v>
          </cell>
          <cell r="G147">
            <v>0</v>
          </cell>
          <cell r="H147">
            <v>1</v>
          </cell>
        </row>
        <row r="148">
          <cell r="A148" t="str">
            <v>Dennison</v>
          </cell>
          <cell r="B148" t="str">
            <v>Arz</v>
          </cell>
          <cell r="C148">
            <v>6</v>
          </cell>
          <cell r="D148">
            <v>71</v>
          </cell>
          <cell r="E148">
            <v>11.833333333333334</v>
          </cell>
          <cell r="F148">
            <v>15</v>
          </cell>
          <cell r="G148">
            <v>0</v>
          </cell>
          <cell r="H148">
            <v>0</v>
          </cell>
        </row>
        <row r="149">
          <cell r="A149" t="str">
            <v>Douglas</v>
          </cell>
          <cell r="B149" t="str">
            <v>Arz</v>
          </cell>
          <cell r="C149">
            <v>1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>Drain</v>
          </cell>
          <cell r="B150" t="str">
            <v>Arz</v>
          </cell>
          <cell r="C150">
            <v>4</v>
          </cell>
          <cell r="D150">
            <v>53</v>
          </cell>
          <cell r="E150">
            <v>13.25</v>
          </cell>
          <cell r="F150">
            <v>17</v>
          </cell>
          <cell r="G150">
            <v>0</v>
          </cell>
          <cell r="H150">
            <v>0</v>
          </cell>
        </row>
        <row r="151">
          <cell r="A151" t="str">
            <v>Hickman</v>
          </cell>
          <cell r="B151" t="str">
            <v>Arz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Huffman</v>
          </cell>
          <cell r="B152" t="str">
            <v>Arz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Laird</v>
          </cell>
          <cell r="B153" t="str">
            <v>Arz</v>
          </cell>
          <cell r="C153">
            <v>2</v>
          </cell>
          <cell r="D153">
            <v>2</v>
          </cell>
          <cell r="E153">
            <v>1</v>
          </cell>
          <cell r="F153">
            <v>2</v>
          </cell>
          <cell r="G153">
            <v>0</v>
          </cell>
          <cell r="H153">
            <v>0</v>
          </cell>
        </row>
        <row r="154">
          <cell r="A154" t="str">
            <v>Tolbert</v>
          </cell>
          <cell r="B154" t="str">
            <v>Arz</v>
          </cell>
          <cell r="C154">
            <v>16</v>
          </cell>
          <cell r="D154">
            <v>311</v>
          </cell>
          <cell r="E154">
            <v>19.4375</v>
          </cell>
          <cell r="F154">
            <v>36</v>
          </cell>
          <cell r="G154">
            <v>0</v>
          </cell>
          <cell r="H154">
            <v>3</v>
          </cell>
        </row>
        <row r="155">
          <cell r="A155" t="str">
            <v>Willis</v>
          </cell>
          <cell r="B155" t="str">
            <v>Arz</v>
          </cell>
          <cell r="C155">
            <v>8</v>
          </cell>
          <cell r="D155">
            <v>120</v>
          </cell>
          <cell r="E155">
            <v>15</v>
          </cell>
          <cell r="F155">
            <v>24</v>
          </cell>
          <cell r="G155">
            <v>0</v>
          </cell>
          <cell r="H155">
            <v>0</v>
          </cell>
        </row>
        <row r="161">
          <cell r="A161" t="str">
            <v>Corral</v>
          </cell>
          <cell r="B161" t="str">
            <v>Arz</v>
          </cell>
          <cell r="C161">
            <v>73</v>
          </cell>
          <cell r="D161">
            <v>3109</v>
          </cell>
          <cell r="E161">
            <v>42.589041095890408</v>
          </cell>
          <cell r="F161">
            <v>55</v>
          </cell>
          <cell r="G161">
            <v>1</v>
          </cell>
          <cell r="H161">
            <v>0</v>
          </cell>
        </row>
        <row r="169">
          <cell r="A169" t="str">
            <v>Corral</v>
          </cell>
          <cell r="B169" t="str">
            <v>Arz</v>
          </cell>
          <cell r="C169">
            <v>91</v>
          </cell>
          <cell r="D169">
            <v>14</v>
          </cell>
          <cell r="E169">
            <v>5455</v>
          </cell>
          <cell r="F169">
            <v>53</v>
          </cell>
          <cell r="G169">
            <v>53</v>
          </cell>
          <cell r="H169">
            <v>32</v>
          </cell>
          <cell r="I169">
            <v>18</v>
          </cell>
          <cell r="J169">
            <v>56.25</v>
          </cell>
          <cell r="K169">
            <v>43</v>
          </cell>
          <cell r="M169">
            <v>1</v>
          </cell>
          <cell r="N169">
            <v>1</v>
          </cell>
          <cell r="O169">
            <v>5</v>
          </cell>
          <cell r="P169">
            <v>5</v>
          </cell>
          <cell r="Q169">
            <v>14</v>
          </cell>
          <cell r="R169">
            <v>9</v>
          </cell>
          <cell r="S169">
            <v>11</v>
          </cell>
          <cell r="T169">
            <v>3</v>
          </cell>
          <cell r="U169">
            <v>1</v>
          </cell>
          <cell r="V169">
            <v>0</v>
          </cell>
        </row>
        <row r="180">
          <cell r="B180" t="str">
            <v>Arz</v>
          </cell>
          <cell r="C180">
            <v>3</v>
          </cell>
          <cell r="D180">
            <v>66</v>
          </cell>
          <cell r="E180">
            <v>22</v>
          </cell>
          <cell r="F180">
            <v>40</v>
          </cell>
          <cell r="G180">
            <v>0</v>
          </cell>
          <cell r="H180">
            <v>0</v>
          </cell>
        </row>
        <row r="181">
          <cell r="A181" t="str">
            <v>Bradley</v>
          </cell>
          <cell r="B181" t="str">
            <v>Arz</v>
          </cell>
          <cell r="C181">
            <v>5</v>
          </cell>
          <cell r="D181">
            <v>49</v>
          </cell>
          <cell r="E181">
            <v>9.8000000000000007</v>
          </cell>
          <cell r="F181">
            <v>14</v>
          </cell>
          <cell r="G181">
            <v>0</v>
          </cell>
          <cell r="H181">
            <v>0</v>
          </cell>
        </row>
        <row r="182">
          <cell r="A182" t="str">
            <v>Brown,E</v>
          </cell>
          <cell r="B182" t="str">
            <v>Arz</v>
          </cell>
          <cell r="C182">
            <v>2</v>
          </cell>
          <cell r="D182">
            <v>11</v>
          </cell>
          <cell r="E182">
            <v>5.5</v>
          </cell>
          <cell r="F182">
            <v>7</v>
          </cell>
          <cell r="G182">
            <v>0</v>
          </cell>
          <cell r="H182">
            <v>0</v>
          </cell>
        </row>
        <row r="183">
          <cell r="A183" t="str">
            <v>Fahnhorst</v>
          </cell>
          <cell r="B183" t="str">
            <v>Arz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>Laird</v>
          </cell>
          <cell r="B184" t="str">
            <v>Arz</v>
          </cell>
          <cell r="C184">
            <v>4</v>
          </cell>
          <cell r="D184">
            <v>13</v>
          </cell>
          <cell r="E184">
            <v>3.25</v>
          </cell>
          <cell r="F184">
            <v>11</v>
          </cell>
          <cell r="G184">
            <v>0</v>
          </cell>
          <cell r="H184">
            <v>0</v>
          </cell>
        </row>
        <row r="185">
          <cell r="A185" t="str">
            <v>Lee</v>
          </cell>
          <cell r="B185" t="str">
            <v>Arz</v>
          </cell>
          <cell r="C185">
            <v>2</v>
          </cell>
          <cell r="D185">
            <v>3</v>
          </cell>
          <cell r="E185">
            <v>1.5</v>
          </cell>
          <cell r="F185">
            <v>3</v>
          </cell>
          <cell r="G185">
            <v>0</v>
          </cell>
          <cell r="H185">
            <v>0</v>
          </cell>
        </row>
        <row r="186">
          <cell r="A186" t="str">
            <v>Minnifield</v>
          </cell>
          <cell r="B186" t="str">
            <v>Arz</v>
          </cell>
          <cell r="C186">
            <v>5</v>
          </cell>
          <cell r="D186">
            <v>94</v>
          </cell>
          <cell r="E186">
            <v>18.8</v>
          </cell>
          <cell r="F186">
            <v>44</v>
          </cell>
          <cell r="G186">
            <v>0</v>
          </cell>
          <cell r="H186">
            <v>0</v>
          </cell>
        </row>
        <row r="187">
          <cell r="A187" t="str">
            <v>Sanchez</v>
          </cell>
          <cell r="B187" t="str">
            <v>Arz</v>
          </cell>
          <cell r="C187">
            <v>2</v>
          </cell>
          <cell r="D187">
            <v>33</v>
          </cell>
          <cell r="E187">
            <v>16.5</v>
          </cell>
          <cell r="F187">
            <v>18</v>
          </cell>
          <cell r="G187">
            <v>0</v>
          </cell>
          <cell r="H187">
            <v>0</v>
          </cell>
        </row>
        <row r="188">
          <cell r="A188" t="str">
            <v>White</v>
          </cell>
          <cell r="B188" t="str">
            <v>Arz</v>
          </cell>
          <cell r="C188">
            <v>1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95">
          <cell r="A195" t="str">
            <v>Buben</v>
          </cell>
          <cell r="B195" t="str">
            <v>Arz</v>
          </cell>
          <cell r="C195">
            <v>11.5</v>
          </cell>
          <cell r="D195">
            <v>60.5</v>
          </cell>
          <cell r="F195">
            <v>8</v>
          </cell>
        </row>
        <row r="196">
          <cell r="A196" t="str">
            <v>Ehrmann</v>
          </cell>
          <cell r="B196" t="str">
            <v>Arz</v>
          </cell>
          <cell r="C196">
            <v>7.5</v>
          </cell>
          <cell r="D196">
            <v>67</v>
          </cell>
          <cell r="F196">
            <v>5.5</v>
          </cell>
        </row>
        <row r="197">
          <cell r="A197" t="str">
            <v>Fahnhorst</v>
          </cell>
          <cell r="B197" t="str">
            <v>Arz</v>
          </cell>
          <cell r="C197">
            <v>1</v>
          </cell>
          <cell r="D197">
            <v>9</v>
          </cell>
          <cell r="F197">
            <v>1</v>
          </cell>
        </row>
        <row r="198">
          <cell r="A198" t="str">
            <v>Hickman</v>
          </cell>
          <cell r="B198" t="str">
            <v>Arz</v>
          </cell>
          <cell r="C198">
            <v>1</v>
          </cell>
          <cell r="D198">
            <v>0</v>
          </cell>
          <cell r="F198">
            <v>1</v>
          </cell>
        </row>
        <row r="199">
          <cell r="A199" t="str">
            <v>Lathrop</v>
          </cell>
          <cell r="B199" t="str">
            <v>Arz</v>
          </cell>
          <cell r="C199">
            <v>17</v>
          </cell>
          <cell r="D199">
            <v>136</v>
          </cell>
          <cell r="F199">
            <v>13</v>
          </cell>
        </row>
        <row r="200">
          <cell r="A200" t="str">
            <v>Lee</v>
          </cell>
          <cell r="B200" t="str">
            <v>Arz</v>
          </cell>
          <cell r="C200">
            <v>27</v>
          </cell>
          <cell r="D200">
            <v>193.5</v>
          </cell>
          <cell r="F200">
            <v>20</v>
          </cell>
        </row>
        <row r="201">
          <cell r="A201" t="str">
            <v>Lorch</v>
          </cell>
          <cell r="B201" t="str">
            <v>Arz</v>
          </cell>
          <cell r="C201">
            <v>15.5</v>
          </cell>
          <cell r="D201">
            <v>111.5</v>
          </cell>
          <cell r="F201">
            <v>13.5</v>
          </cell>
        </row>
        <row r="202">
          <cell r="A202" t="str">
            <v>Smith</v>
          </cell>
          <cell r="B202" t="str">
            <v>Arz</v>
          </cell>
          <cell r="C202">
            <v>4.5</v>
          </cell>
          <cell r="D202">
            <v>29.5</v>
          </cell>
          <cell r="F202">
            <v>6</v>
          </cell>
        </row>
        <row r="203">
          <cell r="A203" t="str">
            <v>White</v>
          </cell>
          <cell r="B203" t="str">
            <v>Arz</v>
          </cell>
          <cell r="C203">
            <v>2</v>
          </cell>
          <cell r="D203">
            <v>31</v>
          </cell>
          <cell r="F203">
            <v>3</v>
          </cell>
        </row>
        <row r="204">
          <cell r="A204" t="str">
            <v>Young</v>
          </cell>
          <cell r="B204" t="str">
            <v>Arz</v>
          </cell>
          <cell r="C204">
            <v>1</v>
          </cell>
          <cell r="D204">
            <v>7</v>
          </cell>
          <cell r="F204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 Bir"/>
      <sheetName val="at Jac"/>
      <sheetName val="vs Phi"/>
      <sheetName val="at Hou"/>
      <sheetName val="vs Was"/>
      <sheetName val="at LA"/>
      <sheetName val="vs Mem"/>
      <sheetName val="vs Arz"/>
      <sheetName val="at Pit"/>
      <sheetName val="vs Mch"/>
      <sheetName val="vs Okl"/>
      <sheetName val="at Was"/>
      <sheetName val="vs Pit"/>
      <sheetName val="at Chi"/>
      <sheetName val="at TB"/>
      <sheetName val="vs NO"/>
      <sheetName val="vs Den"/>
      <sheetName val="at Phi"/>
      <sheetName val="ECSF at Bir"/>
      <sheetName val="East Conf Championship at Phi "/>
      <sheetName val="extra 3 (3)"/>
      <sheetName val="Roster"/>
      <sheetName val="Summary"/>
      <sheetName val="extra 3"/>
      <sheetName val="extra 3 (2)"/>
    </sheetNames>
    <sheetDataSet>
      <sheetData sheetId="0">
        <row r="11">
          <cell r="D11">
            <v>358</v>
          </cell>
          <cell r="M11">
            <v>262</v>
          </cell>
        </row>
        <row r="12">
          <cell r="D12">
            <v>188</v>
          </cell>
          <cell r="M12">
            <v>73</v>
          </cell>
        </row>
        <row r="13">
          <cell r="D13">
            <v>147</v>
          </cell>
          <cell r="M13">
            <v>166</v>
          </cell>
        </row>
        <row r="14">
          <cell r="D14">
            <v>23</v>
          </cell>
          <cell r="M14">
            <v>23</v>
          </cell>
        </row>
        <row r="15">
          <cell r="C15">
            <v>91</v>
          </cell>
          <cell r="D15">
            <v>220</v>
          </cell>
          <cell r="E15">
            <v>0.41363636363636364</v>
          </cell>
          <cell r="N15">
            <v>0.32487309644670048</v>
          </cell>
          <cell r="R15" t="str">
            <v>91/220</v>
          </cell>
          <cell r="S15" t="str">
            <v>64/197</v>
          </cell>
        </row>
        <row r="16">
          <cell r="C16">
            <v>10</v>
          </cell>
          <cell r="D16">
            <v>11</v>
          </cell>
          <cell r="E16">
            <v>0.90909090909090906</v>
          </cell>
          <cell r="N16">
            <v>0.41176470588235292</v>
          </cell>
          <cell r="R16" t="str">
            <v>10/11</v>
          </cell>
          <cell r="S16" t="str">
            <v>7/17</v>
          </cell>
        </row>
        <row r="18">
          <cell r="D18">
            <v>700</v>
          </cell>
          <cell r="M18">
            <v>403</v>
          </cell>
        </row>
        <row r="19">
          <cell r="D19">
            <v>3115</v>
          </cell>
          <cell r="E19">
            <v>173.05555555555554</v>
          </cell>
          <cell r="M19">
            <v>1322</v>
          </cell>
          <cell r="N19">
            <v>73.444444444444443</v>
          </cell>
        </row>
        <row r="20">
          <cell r="D20">
            <v>4.45</v>
          </cell>
          <cell r="M20">
            <v>3.2803970223325063</v>
          </cell>
        </row>
        <row r="22">
          <cell r="D22">
            <v>409</v>
          </cell>
          <cell r="M22">
            <v>551</v>
          </cell>
        </row>
        <row r="23">
          <cell r="D23">
            <v>244</v>
          </cell>
          <cell r="M23">
            <v>280</v>
          </cell>
        </row>
        <row r="24">
          <cell r="D24">
            <v>59.657701711491441</v>
          </cell>
          <cell r="M24">
            <v>50.816696914700543</v>
          </cell>
        </row>
        <row r="25">
          <cell r="D25">
            <v>3157</v>
          </cell>
          <cell r="M25">
            <v>3801</v>
          </cell>
        </row>
        <row r="26">
          <cell r="D26">
            <v>18</v>
          </cell>
          <cell r="M26">
            <v>25</v>
          </cell>
        </row>
        <row r="27">
          <cell r="D27">
            <v>124</v>
          </cell>
          <cell r="M27">
            <v>221</v>
          </cell>
        </row>
        <row r="28">
          <cell r="D28">
            <v>3033</v>
          </cell>
          <cell r="E28">
            <v>168.5</v>
          </cell>
          <cell r="M28">
            <v>3580</v>
          </cell>
          <cell r="N28">
            <v>198.88888888888889</v>
          </cell>
        </row>
        <row r="29">
          <cell r="D29">
            <v>7.1030444964871196</v>
          </cell>
          <cell r="M29">
            <v>6.2152777777777777</v>
          </cell>
        </row>
        <row r="30">
          <cell r="D30">
            <v>12.938524590163935</v>
          </cell>
          <cell r="M30">
            <v>13.574999999999999</v>
          </cell>
        </row>
        <row r="33">
          <cell r="D33">
            <v>6148</v>
          </cell>
          <cell r="E33">
            <v>341.55555555555554</v>
          </cell>
          <cell r="M33">
            <v>4902</v>
          </cell>
          <cell r="N33">
            <v>272.33333333333331</v>
          </cell>
        </row>
        <row r="34">
          <cell r="D34">
            <v>50.666883539362395</v>
          </cell>
          <cell r="M34">
            <v>26.968584251325989</v>
          </cell>
        </row>
        <row r="35">
          <cell r="D35">
            <v>49.333116460637605</v>
          </cell>
          <cell r="M35">
            <v>73.031415748674007</v>
          </cell>
        </row>
        <row r="37">
          <cell r="D37">
            <v>1127</v>
          </cell>
          <cell r="M37">
            <v>979</v>
          </cell>
        </row>
        <row r="38">
          <cell r="D38">
            <v>5.4551907719609583</v>
          </cell>
          <cell r="M38">
            <v>5.0071501532175686</v>
          </cell>
        </row>
        <row r="41">
          <cell r="D41">
            <v>15</v>
          </cell>
          <cell r="M41">
            <v>26</v>
          </cell>
        </row>
        <row r="42">
          <cell r="D42">
            <v>254</v>
          </cell>
          <cell r="M42">
            <v>268</v>
          </cell>
        </row>
        <row r="43">
          <cell r="D43">
            <v>2</v>
          </cell>
          <cell r="M43">
            <v>0</v>
          </cell>
        </row>
        <row r="45">
          <cell r="D45">
            <v>72</v>
          </cell>
          <cell r="M45">
            <v>80</v>
          </cell>
        </row>
        <row r="46">
          <cell r="D46">
            <v>2542</v>
          </cell>
          <cell r="M46">
            <v>3246</v>
          </cell>
        </row>
        <row r="47">
          <cell r="D47">
            <v>35.305555555555557</v>
          </cell>
          <cell r="M47">
            <v>40.575000000000003</v>
          </cell>
        </row>
        <row r="49">
          <cell r="D49">
            <v>46</v>
          </cell>
          <cell r="M49">
            <v>35</v>
          </cell>
        </row>
        <row r="50">
          <cell r="D50">
            <v>278</v>
          </cell>
          <cell r="M50">
            <v>267</v>
          </cell>
        </row>
        <row r="51">
          <cell r="D51">
            <v>6.0434782608695654</v>
          </cell>
          <cell r="M51">
            <v>7.628571428571429</v>
          </cell>
        </row>
        <row r="52">
          <cell r="D52">
            <v>10</v>
          </cell>
          <cell r="M52">
            <v>10</v>
          </cell>
        </row>
        <row r="53">
          <cell r="D53">
            <v>0</v>
          </cell>
          <cell r="M53">
            <v>0</v>
          </cell>
        </row>
        <row r="55">
          <cell r="D55">
            <v>60</v>
          </cell>
          <cell r="M55">
            <v>83</v>
          </cell>
        </row>
        <row r="56">
          <cell r="D56">
            <v>1130</v>
          </cell>
          <cell r="M56">
            <v>1509</v>
          </cell>
        </row>
        <row r="57">
          <cell r="D57">
            <v>18.833333333333332</v>
          </cell>
          <cell r="M57">
            <v>18.180722891566266</v>
          </cell>
        </row>
        <row r="58">
          <cell r="D58">
            <v>0</v>
          </cell>
          <cell r="M58">
            <v>0</v>
          </cell>
        </row>
        <row r="60">
          <cell r="D60">
            <v>91</v>
          </cell>
          <cell r="M60">
            <v>68</v>
          </cell>
        </row>
        <row r="61">
          <cell r="D61">
            <v>10</v>
          </cell>
          <cell r="M61">
            <v>8</v>
          </cell>
        </row>
        <row r="62">
          <cell r="D62">
            <v>10.989010989010989</v>
          </cell>
          <cell r="M62">
            <v>11.76470588235294</v>
          </cell>
        </row>
        <row r="63">
          <cell r="D63">
            <v>5702</v>
          </cell>
          <cell r="M63">
            <v>4021</v>
          </cell>
        </row>
        <row r="65">
          <cell r="D65">
            <v>88</v>
          </cell>
          <cell r="M65">
            <v>109</v>
          </cell>
        </row>
        <row r="66">
          <cell r="D66">
            <v>653</v>
          </cell>
          <cell r="M66">
            <v>744</v>
          </cell>
        </row>
        <row r="68">
          <cell r="D68">
            <v>34</v>
          </cell>
          <cell r="M68">
            <v>31</v>
          </cell>
        </row>
        <row r="69">
          <cell r="D69">
            <v>15</v>
          </cell>
          <cell r="M69">
            <v>16</v>
          </cell>
        </row>
        <row r="70">
          <cell r="D70">
            <v>1</v>
          </cell>
          <cell r="M70">
            <v>4</v>
          </cell>
        </row>
        <row r="71">
          <cell r="D71">
            <v>0</v>
          </cell>
          <cell r="M71">
            <v>0</v>
          </cell>
        </row>
        <row r="72">
          <cell r="D72">
            <v>11</v>
          </cell>
          <cell r="M72">
            <v>18</v>
          </cell>
        </row>
        <row r="73">
          <cell r="D73">
            <v>0</v>
          </cell>
          <cell r="M73">
            <v>0</v>
          </cell>
        </row>
        <row r="75">
          <cell r="D75">
            <v>425</v>
          </cell>
          <cell r="M75">
            <v>262</v>
          </cell>
        </row>
        <row r="76">
          <cell r="D76">
            <v>46</v>
          </cell>
          <cell r="M76">
            <v>25</v>
          </cell>
        </row>
        <row r="77">
          <cell r="D77">
            <v>24</v>
          </cell>
          <cell r="M77">
            <v>7</v>
          </cell>
        </row>
        <row r="78">
          <cell r="D78">
            <v>22</v>
          </cell>
          <cell r="M78">
            <v>16</v>
          </cell>
        </row>
        <row r="79">
          <cell r="D79">
            <v>0</v>
          </cell>
          <cell r="M79">
            <v>2</v>
          </cell>
        </row>
        <row r="80">
          <cell r="D80">
            <v>43</v>
          </cell>
          <cell r="M80">
            <v>21</v>
          </cell>
        </row>
        <row r="81">
          <cell r="D81">
            <v>2</v>
          </cell>
          <cell r="M81">
            <v>2</v>
          </cell>
        </row>
        <row r="82">
          <cell r="D82">
            <v>0</v>
          </cell>
          <cell r="M82">
            <v>0</v>
          </cell>
        </row>
        <row r="83">
          <cell r="D83">
            <v>34</v>
          </cell>
          <cell r="M83">
            <v>29</v>
          </cell>
        </row>
        <row r="84">
          <cell r="D84">
            <v>46</v>
          </cell>
          <cell r="M84">
            <v>44</v>
          </cell>
        </row>
        <row r="85">
          <cell r="D85">
            <v>73.91304347826086</v>
          </cell>
          <cell r="M85">
            <v>65.909090909090907</v>
          </cell>
        </row>
        <row r="86">
          <cell r="D86" t="str">
            <v>32:55</v>
          </cell>
          <cell r="M86" t="str">
            <v>27:05</v>
          </cell>
        </row>
        <row r="90">
          <cell r="A90" t="str">
            <v>Barbaro</v>
          </cell>
          <cell r="B90" t="str">
            <v>NJ</v>
          </cell>
          <cell r="C90">
            <v>1</v>
          </cell>
          <cell r="D90">
            <v>2</v>
          </cell>
          <cell r="E90">
            <v>2</v>
          </cell>
          <cell r="F90">
            <v>2</v>
          </cell>
          <cell r="G90">
            <v>0</v>
          </cell>
          <cell r="H90">
            <v>0</v>
          </cell>
        </row>
        <row r="91">
          <cell r="A91" t="str">
            <v>Bradley,G</v>
          </cell>
          <cell r="B91" t="str">
            <v>NJ</v>
          </cell>
          <cell r="C91">
            <v>11</v>
          </cell>
          <cell r="D91">
            <v>2</v>
          </cell>
          <cell r="E91">
            <v>0.18181818181818182</v>
          </cell>
          <cell r="F91">
            <v>10</v>
          </cell>
          <cell r="G91">
            <v>0</v>
          </cell>
          <cell r="H91">
            <v>0</v>
          </cell>
        </row>
        <row r="92">
          <cell r="A92" t="str">
            <v>Calhoun</v>
          </cell>
          <cell r="B92" t="str">
            <v>NJ</v>
          </cell>
          <cell r="C92">
            <v>8</v>
          </cell>
          <cell r="D92">
            <v>53</v>
          </cell>
          <cell r="E92">
            <v>6.625</v>
          </cell>
          <cell r="F92">
            <v>11</v>
          </cell>
          <cell r="G92">
            <v>0</v>
          </cell>
          <cell r="H92">
            <v>0</v>
          </cell>
        </row>
        <row r="93">
          <cell r="A93" t="str">
            <v>Carthon</v>
          </cell>
          <cell r="B93" t="str">
            <v>NJ</v>
          </cell>
          <cell r="C93">
            <v>259</v>
          </cell>
          <cell r="D93">
            <v>1097</v>
          </cell>
          <cell r="E93">
            <v>4.2355212355212357</v>
          </cell>
          <cell r="F93">
            <v>34</v>
          </cell>
          <cell r="G93">
            <v>9</v>
          </cell>
          <cell r="H93">
            <v>4</v>
          </cell>
        </row>
        <row r="94">
          <cell r="A94" t="str">
            <v>Harmon</v>
          </cell>
          <cell r="B94" t="str">
            <v>NJ</v>
          </cell>
          <cell r="C94">
            <v>38</v>
          </cell>
          <cell r="D94">
            <v>70</v>
          </cell>
          <cell r="E94">
            <v>1.8421052631578947</v>
          </cell>
          <cell r="F94">
            <v>11</v>
          </cell>
          <cell r="G94">
            <v>1</v>
          </cell>
          <cell r="H94">
            <v>0</v>
          </cell>
        </row>
        <row r="95">
          <cell r="A95" t="str">
            <v>Knight</v>
          </cell>
          <cell r="B95" t="str">
            <v>NJ</v>
          </cell>
          <cell r="C95">
            <v>2</v>
          </cell>
          <cell r="D95">
            <v>5</v>
          </cell>
          <cell r="E95">
            <v>2.5</v>
          </cell>
          <cell r="F95">
            <v>5</v>
          </cell>
          <cell r="G95">
            <v>0</v>
          </cell>
          <cell r="H95">
            <v>0</v>
          </cell>
        </row>
        <row r="96">
          <cell r="A96" t="str">
            <v>Pegues</v>
          </cell>
          <cell r="B96" t="str">
            <v>NJ</v>
          </cell>
          <cell r="C96">
            <v>46</v>
          </cell>
          <cell r="D96">
            <v>139</v>
          </cell>
          <cell r="E96">
            <v>3.0217391304347827</v>
          </cell>
          <cell r="F96">
            <v>11</v>
          </cell>
          <cell r="G96">
            <v>2</v>
          </cell>
          <cell r="H96">
            <v>0</v>
          </cell>
        </row>
        <row r="97">
          <cell r="A97" t="str">
            <v>Sipe</v>
          </cell>
          <cell r="B97" t="str">
            <v>NJ</v>
          </cell>
          <cell r="C97">
            <v>20</v>
          </cell>
          <cell r="D97">
            <v>39</v>
          </cell>
          <cell r="E97">
            <v>1.95</v>
          </cell>
          <cell r="F97">
            <v>10</v>
          </cell>
          <cell r="G97">
            <v>0</v>
          </cell>
          <cell r="H97">
            <v>2</v>
          </cell>
        </row>
        <row r="98">
          <cell r="A98" t="str">
            <v>Sullivan</v>
          </cell>
          <cell r="B98" t="str">
            <v>NJ</v>
          </cell>
          <cell r="C98">
            <v>8</v>
          </cell>
          <cell r="D98">
            <v>57</v>
          </cell>
          <cell r="E98">
            <v>7.125</v>
          </cell>
          <cell r="F98">
            <v>14</v>
          </cell>
          <cell r="G98">
            <v>1</v>
          </cell>
          <cell r="H98">
            <v>0</v>
          </cell>
        </row>
        <row r="99">
          <cell r="A99" t="str">
            <v>Walker</v>
          </cell>
          <cell r="B99" t="str">
            <v>NJ</v>
          </cell>
          <cell r="C99">
            <v>305</v>
          </cell>
          <cell r="D99">
            <v>1642</v>
          </cell>
          <cell r="E99">
            <v>5.3836065573770489</v>
          </cell>
          <cell r="F99">
            <v>69</v>
          </cell>
          <cell r="G99">
            <v>11</v>
          </cell>
          <cell r="H99">
            <v>8</v>
          </cell>
        </row>
        <row r="100">
          <cell r="B100" t="str">
            <v>NJ</v>
          </cell>
          <cell r="C100">
            <v>1</v>
          </cell>
          <cell r="D100">
            <v>1</v>
          </cell>
          <cell r="E100">
            <v>1</v>
          </cell>
          <cell r="F100">
            <v>1</v>
          </cell>
          <cell r="G100">
            <v>0</v>
          </cell>
          <cell r="H100">
            <v>1</v>
          </cell>
        </row>
        <row r="101">
          <cell r="A101" t="str">
            <v>Lapham</v>
          </cell>
          <cell r="B101" t="str">
            <v>NJ</v>
          </cell>
          <cell r="C101">
            <v>1</v>
          </cell>
          <cell r="D101">
            <v>8</v>
          </cell>
          <cell r="E101">
            <v>8</v>
          </cell>
          <cell r="F101">
            <v>8</v>
          </cell>
          <cell r="G101">
            <v>0</v>
          </cell>
          <cell r="H101">
            <v>0</v>
          </cell>
        </row>
        <row r="108">
          <cell r="A108" t="str">
            <v>Bowers</v>
          </cell>
          <cell r="B108" t="str">
            <v>NJ</v>
          </cell>
          <cell r="C108">
            <v>28</v>
          </cell>
          <cell r="D108">
            <v>502</v>
          </cell>
          <cell r="E108">
            <v>17.928571428571427</v>
          </cell>
          <cell r="F108">
            <v>54</v>
          </cell>
          <cell r="G108">
            <v>7</v>
          </cell>
          <cell r="H108">
            <v>0</v>
          </cell>
        </row>
        <row r="109">
          <cell r="B109" t="str">
            <v>NJ</v>
          </cell>
          <cell r="C109">
            <v>1</v>
          </cell>
          <cell r="D109">
            <v>10</v>
          </cell>
          <cell r="E109">
            <v>10</v>
          </cell>
          <cell r="F109">
            <v>10</v>
          </cell>
          <cell r="G109">
            <v>0</v>
          </cell>
          <cell r="H109">
            <v>0</v>
          </cell>
        </row>
        <row r="110">
          <cell r="A110" t="str">
            <v>Calhoun</v>
          </cell>
          <cell r="B110" t="str">
            <v>NJ</v>
          </cell>
          <cell r="C110">
            <v>4</v>
          </cell>
          <cell r="D110">
            <v>22</v>
          </cell>
          <cell r="E110">
            <v>5.5</v>
          </cell>
          <cell r="F110">
            <v>9</v>
          </cell>
          <cell r="G110">
            <v>0</v>
          </cell>
          <cell r="H110">
            <v>0</v>
          </cell>
        </row>
        <row r="111">
          <cell r="A111" t="str">
            <v>Carthon</v>
          </cell>
          <cell r="B111" t="str">
            <v>NJ</v>
          </cell>
          <cell r="C111">
            <v>29</v>
          </cell>
          <cell r="D111">
            <v>235</v>
          </cell>
          <cell r="E111">
            <v>8.1034482758620694</v>
          </cell>
          <cell r="F111">
            <v>23</v>
          </cell>
          <cell r="G111">
            <v>1</v>
          </cell>
          <cell r="H111">
            <v>0</v>
          </cell>
        </row>
        <row r="112">
          <cell r="A112" t="str">
            <v>Collins</v>
          </cell>
          <cell r="B112" t="str">
            <v>NJ</v>
          </cell>
          <cell r="C112">
            <v>50</v>
          </cell>
          <cell r="D112">
            <v>605</v>
          </cell>
          <cell r="E112">
            <v>12.1</v>
          </cell>
          <cell r="F112">
            <v>38</v>
          </cell>
          <cell r="G112">
            <v>2</v>
          </cell>
          <cell r="H112">
            <v>0</v>
          </cell>
        </row>
        <row r="113">
          <cell r="A113" t="str">
            <v>Harmon</v>
          </cell>
          <cell r="B113" t="str">
            <v>NJ</v>
          </cell>
          <cell r="C113">
            <v>10</v>
          </cell>
          <cell r="D113">
            <v>94</v>
          </cell>
          <cell r="E113">
            <v>9.4</v>
          </cell>
          <cell r="F113">
            <v>20</v>
          </cell>
          <cell r="G113">
            <v>1</v>
          </cell>
          <cell r="H113">
            <v>0</v>
          </cell>
        </row>
        <row r="114">
          <cell r="A114" t="str">
            <v>Knight</v>
          </cell>
          <cell r="B114" t="str">
            <v>NJ</v>
          </cell>
          <cell r="C114">
            <v>14</v>
          </cell>
          <cell r="D114">
            <v>240</v>
          </cell>
          <cell r="E114">
            <v>17.142857142857142</v>
          </cell>
          <cell r="F114">
            <v>56</v>
          </cell>
          <cell r="G114">
            <v>2</v>
          </cell>
          <cell r="H114">
            <v>0</v>
          </cell>
        </row>
        <row r="115">
          <cell r="A115" t="str">
            <v>McConnaughey</v>
          </cell>
          <cell r="B115" t="str">
            <v>NJ</v>
          </cell>
          <cell r="C115">
            <v>11</v>
          </cell>
          <cell r="D115">
            <v>166</v>
          </cell>
          <cell r="E115">
            <v>15.090909090909092</v>
          </cell>
          <cell r="F115">
            <v>32</v>
          </cell>
          <cell r="G115">
            <v>3</v>
          </cell>
          <cell r="H115">
            <v>0</v>
          </cell>
        </row>
        <row r="116">
          <cell r="A116" t="str">
            <v>Pegues</v>
          </cell>
          <cell r="B116" t="str">
            <v>NJ</v>
          </cell>
          <cell r="C116">
            <v>5</v>
          </cell>
          <cell r="D116">
            <v>39</v>
          </cell>
          <cell r="E116">
            <v>7.8</v>
          </cell>
          <cell r="F116">
            <v>13</v>
          </cell>
          <cell r="G116">
            <v>0</v>
          </cell>
          <cell r="H116">
            <v>0</v>
          </cell>
        </row>
        <row r="117">
          <cell r="A117" t="str">
            <v>Spek</v>
          </cell>
          <cell r="B117" t="str">
            <v>NJ</v>
          </cell>
          <cell r="C117">
            <v>50</v>
          </cell>
          <cell r="D117">
            <v>758</v>
          </cell>
          <cell r="E117">
            <v>15.16</v>
          </cell>
          <cell r="F117">
            <v>59</v>
          </cell>
          <cell r="G117">
            <v>2</v>
          </cell>
          <cell r="H117">
            <v>0</v>
          </cell>
        </row>
        <row r="118">
          <cell r="A118" t="str">
            <v>Walker</v>
          </cell>
          <cell r="B118" t="str">
            <v>NJ</v>
          </cell>
          <cell r="C118">
            <v>42</v>
          </cell>
          <cell r="D118">
            <v>486</v>
          </cell>
          <cell r="E118">
            <v>11.571428571428571</v>
          </cell>
          <cell r="F118">
            <v>48</v>
          </cell>
          <cell r="G118">
            <v>4</v>
          </cell>
          <cell r="H118">
            <v>1</v>
          </cell>
        </row>
        <row r="128">
          <cell r="A128" t="str">
            <v>Bradley,G</v>
          </cell>
          <cell r="B128" t="str">
            <v>NJ</v>
          </cell>
          <cell r="C128">
            <v>71</v>
          </cell>
          <cell r="D128">
            <v>38</v>
          </cell>
          <cell r="E128">
            <v>53.521126760563376</v>
          </cell>
          <cell r="F128">
            <v>381</v>
          </cell>
          <cell r="G128">
            <v>2</v>
          </cell>
          <cell r="H128">
            <v>34</v>
          </cell>
          <cell r="I128">
            <v>3</v>
          </cell>
          <cell r="J128">
            <v>2.8169014084507045</v>
          </cell>
          <cell r="K128">
            <v>4.225352112676056</v>
          </cell>
          <cell r="L128">
            <v>5.3661971830985919</v>
          </cell>
          <cell r="M128">
            <v>60.827464788732392</v>
          </cell>
          <cell r="N128">
            <v>0</v>
          </cell>
          <cell r="O128">
            <v>0</v>
          </cell>
        </row>
        <row r="129">
          <cell r="A129" t="str">
            <v>Pegues</v>
          </cell>
          <cell r="B129" t="str">
            <v>NJ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 t="str">
            <v>Sipe</v>
          </cell>
          <cell r="B130" t="str">
            <v>NJ</v>
          </cell>
          <cell r="C130">
            <v>338</v>
          </cell>
          <cell r="D130">
            <v>206</v>
          </cell>
          <cell r="E130">
            <v>60.946745562130175</v>
          </cell>
          <cell r="F130">
            <v>2776</v>
          </cell>
          <cell r="G130">
            <v>20</v>
          </cell>
          <cell r="H130">
            <v>59</v>
          </cell>
          <cell r="I130">
            <v>12</v>
          </cell>
          <cell r="J130">
            <v>5.9171597633136095</v>
          </cell>
          <cell r="K130">
            <v>3.5502958579881656</v>
          </cell>
          <cell r="L130">
            <v>8.2130177514792901</v>
          </cell>
          <cell r="M130">
            <v>92.02416173570019</v>
          </cell>
          <cell r="N130">
            <v>4</v>
          </cell>
          <cell r="O130">
            <v>18</v>
          </cell>
        </row>
        <row r="136">
          <cell r="A136" t="str">
            <v>Barbaro</v>
          </cell>
          <cell r="B136" t="str">
            <v>NJ</v>
          </cell>
          <cell r="C136">
            <v>5</v>
          </cell>
          <cell r="D136">
            <v>4</v>
          </cell>
          <cell r="E136">
            <v>40</v>
          </cell>
          <cell r="F136">
            <v>8</v>
          </cell>
          <cell r="G136">
            <v>11</v>
          </cell>
          <cell r="H136">
            <v>0</v>
          </cell>
          <cell r="I136">
            <v>1</v>
          </cell>
        </row>
        <row r="137">
          <cell r="A137" t="str">
            <v>Elion</v>
          </cell>
          <cell r="B137" t="str">
            <v>NJ</v>
          </cell>
          <cell r="C137">
            <v>5</v>
          </cell>
          <cell r="D137">
            <v>0</v>
          </cell>
          <cell r="E137">
            <v>3</v>
          </cell>
          <cell r="F137">
            <v>0.6</v>
          </cell>
          <cell r="G137">
            <v>5</v>
          </cell>
          <cell r="H137">
            <v>0</v>
          </cell>
          <cell r="I137">
            <v>2</v>
          </cell>
        </row>
        <row r="138">
          <cell r="A138" t="str">
            <v>Hackett</v>
          </cell>
          <cell r="B138" t="str">
            <v>NJ</v>
          </cell>
          <cell r="C138">
            <v>8</v>
          </cell>
          <cell r="D138">
            <v>4</v>
          </cell>
          <cell r="E138">
            <v>34</v>
          </cell>
          <cell r="F138">
            <v>4.25</v>
          </cell>
          <cell r="G138">
            <v>15</v>
          </cell>
          <cell r="H138">
            <v>0</v>
          </cell>
          <cell r="I138">
            <v>1</v>
          </cell>
        </row>
        <row r="139">
          <cell r="A139" t="str">
            <v>Sullivan</v>
          </cell>
          <cell r="B139" t="str">
            <v>NJ</v>
          </cell>
          <cell r="C139">
            <v>3</v>
          </cell>
          <cell r="D139">
            <v>0</v>
          </cell>
          <cell r="E139">
            <v>27</v>
          </cell>
          <cell r="F139">
            <v>9</v>
          </cell>
          <cell r="G139">
            <v>12</v>
          </cell>
          <cell r="H139">
            <v>0</v>
          </cell>
          <cell r="I139">
            <v>1</v>
          </cell>
        </row>
        <row r="140">
          <cell r="B140" t="str">
            <v>NJ</v>
          </cell>
          <cell r="C140">
            <v>2</v>
          </cell>
          <cell r="D140">
            <v>0</v>
          </cell>
          <cell r="E140">
            <v>20</v>
          </cell>
          <cell r="F140">
            <v>10</v>
          </cell>
          <cell r="G140">
            <v>12</v>
          </cell>
          <cell r="H140">
            <v>0</v>
          </cell>
          <cell r="I140">
            <v>0</v>
          </cell>
        </row>
        <row r="141">
          <cell r="B141" t="str">
            <v>NJ</v>
          </cell>
          <cell r="C141">
            <v>23</v>
          </cell>
          <cell r="D141">
            <v>2</v>
          </cell>
          <cell r="E141">
            <v>154</v>
          </cell>
          <cell r="F141">
            <v>6.6956521739130439</v>
          </cell>
          <cell r="G141">
            <v>44</v>
          </cell>
          <cell r="H141">
            <v>0</v>
          </cell>
          <cell r="I141">
            <v>2</v>
          </cell>
        </row>
        <row r="146">
          <cell r="A146" t="str">
            <v>Hackett</v>
          </cell>
          <cell r="B146" t="str">
            <v>NJ</v>
          </cell>
          <cell r="C146">
            <v>34</v>
          </cell>
          <cell r="D146">
            <v>752</v>
          </cell>
          <cell r="E146">
            <v>22.117647058823529</v>
          </cell>
          <cell r="F146">
            <v>40</v>
          </cell>
          <cell r="G146">
            <v>0</v>
          </cell>
          <cell r="H146">
            <v>5</v>
          </cell>
        </row>
        <row r="147">
          <cell r="A147" t="str">
            <v>Horn</v>
          </cell>
          <cell r="B147" t="str">
            <v>NJ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 t="str">
            <v>Pegues</v>
          </cell>
          <cell r="B148" t="str">
            <v>NJ</v>
          </cell>
          <cell r="C148">
            <v>13</v>
          </cell>
          <cell r="D148">
            <v>217</v>
          </cell>
          <cell r="E148">
            <v>16.692307692307693</v>
          </cell>
          <cell r="F148">
            <v>30</v>
          </cell>
          <cell r="G148">
            <v>0</v>
          </cell>
          <cell r="H148">
            <v>0</v>
          </cell>
        </row>
        <row r="149">
          <cell r="A149" t="str">
            <v>Spek</v>
          </cell>
          <cell r="B149" t="str">
            <v>NJ</v>
          </cell>
          <cell r="C149">
            <v>3</v>
          </cell>
          <cell r="D149">
            <v>6</v>
          </cell>
          <cell r="E149">
            <v>2</v>
          </cell>
          <cell r="F149">
            <v>6</v>
          </cell>
          <cell r="G149">
            <v>0</v>
          </cell>
          <cell r="H149">
            <v>0</v>
          </cell>
        </row>
        <row r="150">
          <cell r="B150" t="str">
            <v>NJ</v>
          </cell>
          <cell r="C150">
            <v>8</v>
          </cell>
          <cell r="D150">
            <v>135</v>
          </cell>
          <cell r="E150">
            <v>16.875</v>
          </cell>
          <cell r="F150">
            <v>25</v>
          </cell>
          <cell r="G150">
            <v>0</v>
          </cell>
          <cell r="H150">
            <v>0</v>
          </cell>
        </row>
        <row r="151">
          <cell r="A151" t="str">
            <v>Williams</v>
          </cell>
          <cell r="B151" t="str">
            <v>NJ</v>
          </cell>
          <cell r="C151">
            <v>2</v>
          </cell>
          <cell r="D151">
            <v>20</v>
          </cell>
          <cell r="E151">
            <v>10</v>
          </cell>
          <cell r="F151">
            <v>11</v>
          </cell>
          <cell r="G151">
            <v>0</v>
          </cell>
          <cell r="H151">
            <v>0</v>
          </cell>
        </row>
        <row r="161">
          <cell r="A161" t="str">
            <v>Cutts</v>
          </cell>
          <cell r="B161" t="str">
            <v>NJ</v>
          </cell>
          <cell r="C161">
            <v>13</v>
          </cell>
          <cell r="D161">
            <v>391</v>
          </cell>
          <cell r="E161">
            <v>30.076923076923077</v>
          </cell>
          <cell r="F161">
            <v>42</v>
          </cell>
          <cell r="G161">
            <v>0</v>
          </cell>
          <cell r="H161">
            <v>0</v>
          </cell>
        </row>
        <row r="162">
          <cell r="A162" t="str">
            <v>Grupp</v>
          </cell>
          <cell r="B162" t="str">
            <v>NJ</v>
          </cell>
          <cell r="C162">
            <v>57</v>
          </cell>
          <cell r="D162">
            <v>2151</v>
          </cell>
          <cell r="E162">
            <v>37.736842105263158</v>
          </cell>
          <cell r="F162">
            <v>60</v>
          </cell>
          <cell r="G162">
            <v>2</v>
          </cell>
          <cell r="H162">
            <v>0</v>
          </cell>
        </row>
        <row r="169">
          <cell r="A169" t="str">
            <v>Ruzek</v>
          </cell>
          <cell r="B169" t="str">
            <v>NJ</v>
          </cell>
          <cell r="C169">
            <v>91</v>
          </cell>
          <cell r="D169">
            <v>10</v>
          </cell>
          <cell r="E169">
            <v>5659</v>
          </cell>
          <cell r="F169">
            <v>43</v>
          </cell>
          <cell r="G169">
            <v>43</v>
          </cell>
          <cell r="H169">
            <v>46</v>
          </cell>
          <cell r="I169">
            <v>34</v>
          </cell>
          <cell r="J169">
            <v>73.91304347826086</v>
          </cell>
          <cell r="K169">
            <v>52</v>
          </cell>
          <cell r="M169">
            <v>1</v>
          </cell>
          <cell r="N169">
            <v>1</v>
          </cell>
          <cell r="O169">
            <v>15</v>
          </cell>
          <cell r="P169">
            <v>12</v>
          </cell>
          <cell r="Q169">
            <v>13</v>
          </cell>
          <cell r="R169">
            <v>13</v>
          </cell>
          <cell r="S169">
            <v>12</v>
          </cell>
          <cell r="T169">
            <v>7</v>
          </cell>
          <cell r="U169">
            <v>5</v>
          </cell>
          <cell r="V169">
            <v>1</v>
          </cell>
        </row>
        <row r="170">
          <cell r="A170" t="str">
            <v>Cutts</v>
          </cell>
          <cell r="B170" t="str">
            <v>NJ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 t="str">
            <v>Grupp</v>
          </cell>
          <cell r="B171" t="str">
            <v>NJ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80">
          <cell r="A180" t="str">
            <v>Barbaro</v>
          </cell>
          <cell r="B180" t="str">
            <v>NJ</v>
          </cell>
          <cell r="C180">
            <v>3</v>
          </cell>
          <cell r="D180">
            <v>43</v>
          </cell>
          <cell r="E180">
            <v>14.333333333333334</v>
          </cell>
          <cell r="F180">
            <v>35</v>
          </cell>
          <cell r="G180">
            <v>0</v>
          </cell>
          <cell r="H180">
            <v>1</v>
          </cell>
        </row>
        <row r="181">
          <cell r="A181" t="str">
            <v>Harper</v>
          </cell>
          <cell r="B181" t="str">
            <v>NJ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Horn</v>
          </cell>
          <cell r="B182" t="str">
            <v>NJ</v>
          </cell>
          <cell r="C182">
            <v>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Johnson,G</v>
          </cell>
          <cell r="B183" t="str">
            <v>NJ</v>
          </cell>
          <cell r="C183">
            <v>2</v>
          </cell>
          <cell r="D183">
            <v>50</v>
          </cell>
          <cell r="E183">
            <v>25</v>
          </cell>
          <cell r="F183">
            <v>48</v>
          </cell>
          <cell r="G183">
            <v>0</v>
          </cell>
          <cell r="H183">
            <v>0</v>
          </cell>
        </row>
        <row r="184">
          <cell r="A184" t="str">
            <v>Joyce</v>
          </cell>
          <cell r="B184" t="str">
            <v>NJ</v>
          </cell>
          <cell r="C184">
            <v>3</v>
          </cell>
          <cell r="D184">
            <v>37</v>
          </cell>
          <cell r="E184">
            <v>12.333333333333334</v>
          </cell>
          <cell r="F184">
            <v>17</v>
          </cell>
          <cell r="G184">
            <v>0</v>
          </cell>
          <cell r="H184">
            <v>0</v>
          </cell>
        </row>
        <row r="185">
          <cell r="B185" t="str">
            <v>NJ</v>
          </cell>
          <cell r="C185">
            <v>1</v>
          </cell>
          <cell r="D185">
            <v>20</v>
          </cell>
          <cell r="E185">
            <v>20</v>
          </cell>
          <cell r="F185">
            <v>20</v>
          </cell>
          <cell r="G185">
            <v>0</v>
          </cell>
          <cell r="H185">
            <v>0</v>
          </cell>
        </row>
        <row r="186">
          <cell r="A186" t="str">
            <v>LeClair</v>
          </cell>
          <cell r="B186" t="str">
            <v>NJ</v>
          </cell>
          <cell r="C186">
            <v>6</v>
          </cell>
          <cell r="D186">
            <v>47</v>
          </cell>
          <cell r="E186">
            <v>7.833333333333333</v>
          </cell>
          <cell r="F186">
            <v>20</v>
          </cell>
          <cell r="G186">
            <v>0</v>
          </cell>
          <cell r="H186">
            <v>0</v>
          </cell>
        </row>
        <row r="187">
          <cell r="A187" t="str">
            <v>Leopold</v>
          </cell>
          <cell r="B187" t="str">
            <v>NJ</v>
          </cell>
          <cell r="C187">
            <v>4</v>
          </cell>
          <cell r="D187">
            <v>49</v>
          </cell>
          <cell r="E187">
            <v>12.25</v>
          </cell>
          <cell r="F187">
            <v>27</v>
          </cell>
          <cell r="G187">
            <v>0</v>
          </cell>
          <cell r="H187">
            <v>0</v>
          </cell>
        </row>
        <row r="188">
          <cell r="A188" t="str">
            <v>Lockette</v>
          </cell>
          <cell r="B188" t="str">
            <v>NJ</v>
          </cell>
          <cell r="C188">
            <v>3</v>
          </cell>
          <cell r="D188">
            <v>12</v>
          </cell>
          <cell r="E188">
            <v>4</v>
          </cell>
          <cell r="F188">
            <v>8</v>
          </cell>
          <cell r="G188">
            <v>0</v>
          </cell>
          <cell r="H188">
            <v>0</v>
          </cell>
        </row>
        <row r="189">
          <cell r="A189" t="str">
            <v>Preston</v>
          </cell>
          <cell r="B189" t="str">
            <v>NJ</v>
          </cell>
          <cell r="C189">
            <v>2</v>
          </cell>
          <cell r="D189">
            <v>1</v>
          </cell>
          <cell r="E189">
            <v>0.5</v>
          </cell>
          <cell r="F189">
            <v>1</v>
          </cell>
          <cell r="G189">
            <v>0</v>
          </cell>
          <cell r="H189">
            <v>0</v>
          </cell>
        </row>
        <row r="190">
          <cell r="B190" t="str">
            <v>NJ</v>
          </cell>
          <cell r="C190">
            <v>1</v>
          </cell>
          <cell r="D190">
            <v>9</v>
          </cell>
          <cell r="E190">
            <v>9</v>
          </cell>
          <cell r="F190">
            <v>9</v>
          </cell>
          <cell r="G190">
            <v>0</v>
          </cell>
          <cell r="H190">
            <v>0</v>
          </cell>
        </row>
        <row r="191">
          <cell r="A191" t="str">
            <v>Woodland</v>
          </cell>
          <cell r="B191" t="str">
            <v>NJ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5">
          <cell r="A195" t="str">
            <v>Byrne</v>
          </cell>
          <cell r="B195" t="str">
            <v>NJ</v>
          </cell>
          <cell r="C195">
            <v>4.5</v>
          </cell>
          <cell r="D195">
            <v>27</v>
          </cell>
          <cell r="F195">
            <v>6.5</v>
          </cell>
        </row>
        <row r="196">
          <cell r="A196" t="str">
            <v>Gilbert</v>
          </cell>
          <cell r="B196" t="str">
            <v>NJ</v>
          </cell>
          <cell r="C196">
            <v>3</v>
          </cell>
          <cell r="D196">
            <v>38</v>
          </cell>
          <cell r="F196">
            <v>3</v>
          </cell>
        </row>
        <row r="197">
          <cell r="A197" t="str">
            <v>Harper</v>
          </cell>
          <cell r="B197" t="str">
            <v>NJ</v>
          </cell>
          <cell r="C197">
            <v>1</v>
          </cell>
          <cell r="D197">
            <v>8</v>
          </cell>
          <cell r="F197">
            <v>1</v>
          </cell>
        </row>
        <row r="198">
          <cell r="A198" t="str">
            <v>LeClair</v>
          </cell>
          <cell r="B198" t="str">
            <v>NJ</v>
          </cell>
          <cell r="C198">
            <v>0.5</v>
          </cell>
          <cell r="D198">
            <v>4.5</v>
          </cell>
          <cell r="F198">
            <v>2</v>
          </cell>
        </row>
        <row r="199">
          <cell r="A199" t="str">
            <v>Leopold</v>
          </cell>
          <cell r="B199" t="str">
            <v>NJ</v>
          </cell>
          <cell r="C199">
            <v>2.5</v>
          </cell>
          <cell r="D199">
            <v>17</v>
          </cell>
          <cell r="F199">
            <v>1.5</v>
          </cell>
        </row>
        <row r="200">
          <cell r="A200" t="str">
            <v>Lockette</v>
          </cell>
          <cell r="B200" t="str">
            <v>NJ</v>
          </cell>
          <cell r="C200">
            <v>4.5</v>
          </cell>
          <cell r="D200">
            <v>45.5</v>
          </cell>
          <cell r="F200">
            <v>5.5</v>
          </cell>
        </row>
        <row r="201">
          <cell r="A201" t="str">
            <v>Madsen</v>
          </cell>
          <cell r="B201" t="str">
            <v>NJ</v>
          </cell>
          <cell r="C201">
            <v>2.5</v>
          </cell>
          <cell r="D201">
            <v>22</v>
          </cell>
          <cell r="F201">
            <v>4.5</v>
          </cell>
        </row>
        <row r="202">
          <cell r="A202" t="str">
            <v>Mattiace</v>
          </cell>
          <cell r="B202" t="str">
            <v>NJ</v>
          </cell>
          <cell r="C202">
            <v>3</v>
          </cell>
          <cell r="D202">
            <v>26</v>
          </cell>
          <cell r="F202">
            <v>3</v>
          </cell>
        </row>
        <row r="203">
          <cell r="A203" t="str">
            <v>Weddington</v>
          </cell>
          <cell r="B203" t="str">
            <v>NJ</v>
          </cell>
          <cell r="C203">
            <v>3</v>
          </cell>
          <cell r="D203">
            <v>26</v>
          </cell>
          <cell r="F203">
            <v>3.5</v>
          </cell>
        </row>
        <row r="204">
          <cell r="A204" t="str">
            <v>Woodland</v>
          </cell>
          <cell r="B204" t="str">
            <v>NJ</v>
          </cell>
          <cell r="C204">
            <v>0.5</v>
          </cell>
          <cell r="D204">
            <v>7</v>
          </cell>
          <cell r="F204">
            <v>3.5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 SA"/>
      <sheetName val="at Oak"/>
      <sheetName val="vs Mem"/>
      <sheetName val="at Jac"/>
      <sheetName val="vs Chi"/>
      <sheetName val="at Bir"/>
      <sheetName val="vs Pit"/>
      <sheetName val="vs TB"/>
      <sheetName val="vs Den"/>
      <sheetName val="at Phi"/>
      <sheetName val="vs Arz"/>
      <sheetName val="vs Mch"/>
      <sheetName val="at TB"/>
      <sheetName val="vs Bir"/>
      <sheetName val="at Mem"/>
      <sheetName val="at NJ"/>
      <sheetName val="vs Jac"/>
      <sheetName val="at Was"/>
      <sheetName val="extra 3"/>
      <sheetName val="Roster"/>
      <sheetName val="Summary"/>
    </sheetNames>
    <sheetDataSet>
      <sheetData sheetId="0">
        <row r="11">
          <cell r="D11">
            <v>367</v>
          </cell>
          <cell r="M11">
            <v>349</v>
          </cell>
        </row>
        <row r="12">
          <cell r="D12">
            <v>148</v>
          </cell>
          <cell r="M12">
            <v>150</v>
          </cell>
        </row>
        <row r="13">
          <cell r="D13">
            <v>187</v>
          </cell>
          <cell r="M13">
            <v>163</v>
          </cell>
        </row>
        <row r="14">
          <cell r="D14">
            <v>32</v>
          </cell>
          <cell r="M14">
            <v>36</v>
          </cell>
        </row>
        <row r="15">
          <cell r="C15">
            <v>85</v>
          </cell>
          <cell r="D15">
            <v>196</v>
          </cell>
          <cell r="E15">
            <v>0.43367346938775508</v>
          </cell>
          <cell r="N15">
            <v>0.38421052631578945</v>
          </cell>
          <cell r="R15" t="str">
            <v>85/196</v>
          </cell>
          <cell r="S15" t="str">
            <v>73/190</v>
          </cell>
        </row>
        <row r="16">
          <cell r="C16">
            <v>5</v>
          </cell>
          <cell r="D16">
            <v>11</v>
          </cell>
          <cell r="E16">
            <v>0.45454545454545453</v>
          </cell>
          <cell r="N16">
            <v>0.55555555555555558</v>
          </cell>
          <cell r="R16" t="str">
            <v>5/11</v>
          </cell>
          <cell r="S16" t="str">
            <v>10/18</v>
          </cell>
        </row>
        <row r="18">
          <cell r="D18">
            <v>534</v>
          </cell>
          <cell r="M18">
            <v>538</v>
          </cell>
        </row>
        <row r="19">
          <cell r="D19">
            <v>2671</v>
          </cell>
          <cell r="E19">
            <v>148.38888888888889</v>
          </cell>
          <cell r="M19">
            <v>2201</v>
          </cell>
          <cell r="N19">
            <v>122.27777777777777</v>
          </cell>
        </row>
        <row r="20">
          <cell r="D20">
            <v>5.0018726591760299</v>
          </cell>
          <cell r="M20">
            <v>4.0910780669144984</v>
          </cell>
        </row>
        <row r="22">
          <cell r="D22">
            <v>574</v>
          </cell>
          <cell r="M22">
            <v>519</v>
          </cell>
        </row>
        <row r="23">
          <cell r="D23">
            <v>310</v>
          </cell>
          <cell r="M23">
            <v>291</v>
          </cell>
        </row>
        <row r="24">
          <cell r="D24">
            <v>54.00696864111498</v>
          </cell>
          <cell r="M24">
            <v>56.069364161849713</v>
          </cell>
        </row>
        <row r="25">
          <cell r="D25">
            <v>3996</v>
          </cell>
          <cell r="M25">
            <v>3618</v>
          </cell>
        </row>
        <row r="26">
          <cell r="D26">
            <v>21</v>
          </cell>
          <cell r="M26">
            <v>37</v>
          </cell>
        </row>
        <row r="27">
          <cell r="D27">
            <v>205</v>
          </cell>
          <cell r="M27">
            <v>270</v>
          </cell>
        </row>
        <row r="28">
          <cell r="D28">
            <v>3791</v>
          </cell>
          <cell r="E28">
            <v>210.61111111111111</v>
          </cell>
          <cell r="M28">
            <v>3348</v>
          </cell>
          <cell r="N28">
            <v>186</v>
          </cell>
        </row>
        <row r="29">
          <cell r="D29">
            <v>6.371428571428571</v>
          </cell>
          <cell r="M29">
            <v>6.0215827338129495</v>
          </cell>
        </row>
        <row r="30">
          <cell r="D30">
            <v>12.890322580645162</v>
          </cell>
          <cell r="M30">
            <v>12.43298969072165</v>
          </cell>
        </row>
        <row r="33">
          <cell r="D33">
            <v>6462</v>
          </cell>
          <cell r="E33">
            <v>359</v>
          </cell>
          <cell r="M33">
            <v>5549</v>
          </cell>
          <cell r="N33">
            <v>308.27777777777777</v>
          </cell>
        </row>
        <row r="34">
          <cell r="D34">
            <v>41.333952336737852</v>
          </cell>
          <cell r="M34">
            <v>39.664804469273747</v>
          </cell>
        </row>
        <row r="35">
          <cell r="D35">
            <v>58.666047663262141</v>
          </cell>
          <cell r="M35">
            <v>60.33519553072626</v>
          </cell>
        </row>
        <row r="37">
          <cell r="D37">
            <v>1129</v>
          </cell>
          <cell r="M37">
            <v>1094</v>
          </cell>
        </row>
        <row r="38">
          <cell r="D38">
            <v>5.7236492471213465</v>
          </cell>
          <cell r="M38">
            <v>5.0722120658135283</v>
          </cell>
        </row>
        <row r="41">
          <cell r="D41">
            <v>26</v>
          </cell>
          <cell r="M41">
            <v>20</v>
          </cell>
        </row>
        <row r="42">
          <cell r="D42">
            <v>309</v>
          </cell>
          <cell r="M42">
            <v>128</v>
          </cell>
        </row>
        <row r="43">
          <cell r="D43">
            <v>2</v>
          </cell>
          <cell r="M43">
            <v>0</v>
          </cell>
        </row>
        <row r="45">
          <cell r="D45">
            <v>65</v>
          </cell>
          <cell r="M45">
            <v>75</v>
          </cell>
        </row>
        <row r="46">
          <cell r="D46">
            <v>2551</v>
          </cell>
          <cell r="M46">
            <v>2802</v>
          </cell>
        </row>
        <row r="47">
          <cell r="D47">
            <v>39.246153846153845</v>
          </cell>
          <cell r="M47">
            <v>37.36</v>
          </cell>
        </row>
        <row r="49">
          <cell r="D49">
            <v>37</v>
          </cell>
          <cell r="M49">
            <v>36</v>
          </cell>
        </row>
        <row r="50">
          <cell r="D50">
            <v>260</v>
          </cell>
          <cell r="M50">
            <v>188</v>
          </cell>
        </row>
        <row r="51">
          <cell r="D51">
            <v>7.0270270270270272</v>
          </cell>
          <cell r="M51">
            <v>5.2222222222222223</v>
          </cell>
        </row>
        <row r="52">
          <cell r="D52">
            <v>9</v>
          </cell>
          <cell r="M52">
            <v>8</v>
          </cell>
        </row>
        <row r="53">
          <cell r="D53">
            <v>0</v>
          </cell>
          <cell r="M53">
            <v>0</v>
          </cell>
        </row>
        <row r="55">
          <cell r="D55">
            <v>63</v>
          </cell>
          <cell r="M55">
            <v>77</v>
          </cell>
        </row>
        <row r="56">
          <cell r="D56">
            <v>1100</v>
          </cell>
          <cell r="M56">
            <v>1653</v>
          </cell>
        </row>
        <row r="57">
          <cell r="D57">
            <v>17.460317460317459</v>
          </cell>
          <cell r="M57">
            <v>21.467532467532468</v>
          </cell>
        </row>
        <row r="58">
          <cell r="D58">
            <v>0</v>
          </cell>
          <cell r="M58">
            <v>0</v>
          </cell>
        </row>
        <row r="60">
          <cell r="D60">
            <v>88</v>
          </cell>
          <cell r="M60">
            <v>77</v>
          </cell>
        </row>
        <row r="61">
          <cell r="D61">
            <v>11</v>
          </cell>
          <cell r="M61">
            <v>16</v>
          </cell>
        </row>
        <row r="62">
          <cell r="D62">
            <v>12.5</v>
          </cell>
          <cell r="M62">
            <v>20.779220779220779</v>
          </cell>
        </row>
        <row r="63">
          <cell r="D63">
            <v>5411</v>
          </cell>
          <cell r="M63">
            <v>4713</v>
          </cell>
        </row>
        <row r="65">
          <cell r="D65">
            <v>169</v>
          </cell>
          <cell r="M65">
            <v>108</v>
          </cell>
        </row>
        <row r="66">
          <cell r="D66">
            <v>1382</v>
          </cell>
          <cell r="M66">
            <v>864</v>
          </cell>
        </row>
        <row r="68">
          <cell r="D68">
            <v>46</v>
          </cell>
          <cell r="M68">
            <v>40</v>
          </cell>
        </row>
        <row r="69">
          <cell r="D69">
            <v>20</v>
          </cell>
          <cell r="M69">
            <v>17</v>
          </cell>
        </row>
        <row r="70">
          <cell r="D70">
            <v>2</v>
          </cell>
          <cell r="M70">
            <v>4</v>
          </cell>
        </row>
        <row r="71">
          <cell r="D71">
            <v>0</v>
          </cell>
          <cell r="M71">
            <v>0</v>
          </cell>
        </row>
        <row r="72">
          <cell r="D72">
            <v>19</v>
          </cell>
          <cell r="M72">
            <v>24</v>
          </cell>
        </row>
        <row r="73">
          <cell r="D73">
            <v>1</v>
          </cell>
          <cell r="M73">
            <v>0</v>
          </cell>
        </row>
        <row r="75">
          <cell r="D75">
            <v>397</v>
          </cell>
          <cell r="M75">
            <v>371</v>
          </cell>
        </row>
        <row r="76">
          <cell r="D76">
            <v>44</v>
          </cell>
          <cell r="M76">
            <v>45</v>
          </cell>
        </row>
        <row r="77">
          <cell r="D77">
            <v>19</v>
          </cell>
          <cell r="M77">
            <v>15</v>
          </cell>
        </row>
        <row r="78">
          <cell r="D78">
            <v>22</v>
          </cell>
          <cell r="M78">
            <v>28</v>
          </cell>
        </row>
        <row r="79">
          <cell r="D79">
            <v>3</v>
          </cell>
          <cell r="M79">
            <v>2</v>
          </cell>
        </row>
        <row r="80">
          <cell r="D80">
            <v>40</v>
          </cell>
          <cell r="M80">
            <v>39</v>
          </cell>
        </row>
        <row r="81">
          <cell r="D81">
            <v>0</v>
          </cell>
          <cell r="M81">
            <v>1</v>
          </cell>
        </row>
        <row r="82">
          <cell r="D82">
            <v>0</v>
          </cell>
          <cell r="M82">
            <v>0</v>
          </cell>
        </row>
        <row r="83">
          <cell r="D83">
            <v>31</v>
          </cell>
          <cell r="M83">
            <v>20</v>
          </cell>
        </row>
        <row r="84">
          <cell r="D84">
            <v>36</v>
          </cell>
          <cell r="M84">
            <v>33</v>
          </cell>
        </row>
        <row r="85">
          <cell r="D85">
            <v>86.111111111111114</v>
          </cell>
          <cell r="M85">
            <v>60.606060606060609</v>
          </cell>
        </row>
        <row r="86">
          <cell r="D86" t="str">
            <v>30:34</v>
          </cell>
          <cell r="M86" t="str">
            <v>29:57</v>
          </cell>
        </row>
        <row r="90">
          <cell r="A90" t="str">
            <v>Crump</v>
          </cell>
          <cell r="B90" t="str">
            <v>NO</v>
          </cell>
          <cell r="C90">
            <v>8</v>
          </cell>
          <cell r="D90">
            <v>58</v>
          </cell>
          <cell r="E90">
            <v>7.25</v>
          </cell>
          <cell r="F90">
            <v>18</v>
          </cell>
          <cell r="G90">
            <v>1</v>
          </cell>
          <cell r="H90">
            <v>1</v>
          </cell>
        </row>
        <row r="91">
          <cell r="A91" t="str">
            <v>Dupree</v>
          </cell>
          <cell r="B91" t="str">
            <v>NO</v>
          </cell>
          <cell r="C91">
            <v>143</v>
          </cell>
          <cell r="D91">
            <v>784</v>
          </cell>
          <cell r="E91">
            <v>5.4825174825174825</v>
          </cell>
          <cell r="F91">
            <v>44</v>
          </cell>
          <cell r="G91">
            <v>6</v>
          </cell>
          <cell r="H91">
            <v>2</v>
          </cell>
        </row>
        <row r="92">
          <cell r="A92" t="str">
            <v>Good</v>
          </cell>
          <cell r="B92" t="str">
            <v>NO</v>
          </cell>
          <cell r="C92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</v>
          </cell>
        </row>
        <row r="93">
          <cell r="B93" t="str">
            <v>NO</v>
          </cell>
          <cell r="C93">
            <v>232</v>
          </cell>
          <cell r="D93">
            <v>1301</v>
          </cell>
          <cell r="E93">
            <v>5.6077586206896548</v>
          </cell>
          <cell r="F93">
            <v>38</v>
          </cell>
          <cell r="G93">
            <v>12</v>
          </cell>
          <cell r="H93">
            <v>8</v>
          </cell>
        </row>
        <row r="94">
          <cell r="A94" t="str">
            <v>Lockett</v>
          </cell>
          <cell r="B94" t="str">
            <v>NO</v>
          </cell>
          <cell r="C94">
            <v>3</v>
          </cell>
          <cell r="D94">
            <v>13</v>
          </cell>
          <cell r="E94">
            <v>4.333333333333333</v>
          </cell>
          <cell r="F94">
            <v>16</v>
          </cell>
          <cell r="G94">
            <v>0</v>
          </cell>
          <cell r="H94">
            <v>1</v>
          </cell>
        </row>
        <row r="95">
          <cell r="A95" t="str">
            <v>Schellen</v>
          </cell>
          <cell r="B95" t="str">
            <v>NO</v>
          </cell>
          <cell r="C95">
            <v>91</v>
          </cell>
          <cell r="D95">
            <v>361</v>
          </cell>
          <cell r="E95">
            <v>3.9670329670329672</v>
          </cell>
          <cell r="F95">
            <v>14</v>
          </cell>
          <cell r="G95">
            <v>0</v>
          </cell>
          <cell r="H95">
            <v>5</v>
          </cell>
        </row>
        <row r="96">
          <cell r="A96" t="str">
            <v>Steels</v>
          </cell>
          <cell r="B96" t="str">
            <v>NO</v>
          </cell>
          <cell r="C96">
            <v>38</v>
          </cell>
          <cell r="D96">
            <v>174</v>
          </cell>
          <cell r="E96">
            <v>4.5789473684210522</v>
          </cell>
          <cell r="F96">
            <v>39</v>
          </cell>
          <cell r="G96">
            <v>0</v>
          </cell>
          <cell r="H96">
            <v>1</v>
          </cell>
        </row>
        <row r="97">
          <cell r="A97" t="str">
            <v>Walton</v>
          </cell>
          <cell r="B97" t="str">
            <v>NO</v>
          </cell>
          <cell r="C97">
            <v>15</v>
          </cell>
          <cell r="D97">
            <v>-15</v>
          </cell>
          <cell r="E97">
            <v>-1</v>
          </cell>
          <cell r="F97">
            <v>8</v>
          </cell>
          <cell r="G97">
            <v>0</v>
          </cell>
          <cell r="H97">
            <v>1</v>
          </cell>
        </row>
        <row r="98">
          <cell r="A98" t="str">
            <v>Woodward</v>
          </cell>
          <cell r="B98" t="str">
            <v>NO</v>
          </cell>
          <cell r="C98">
            <v>3</v>
          </cell>
          <cell r="D98">
            <v>-5</v>
          </cell>
          <cell r="E98">
            <v>-1.6666666666666667</v>
          </cell>
          <cell r="F98">
            <v>2</v>
          </cell>
          <cell r="G98">
            <v>0</v>
          </cell>
          <cell r="H98">
            <v>0</v>
          </cell>
        </row>
        <row r="108">
          <cell r="A108" t="str">
            <v>Bayle</v>
          </cell>
          <cell r="B108" t="str">
            <v>NO</v>
          </cell>
          <cell r="C108">
            <v>4</v>
          </cell>
          <cell r="D108">
            <v>34</v>
          </cell>
          <cell r="E108">
            <v>8.5</v>
          </cell>
          <cell r="F108">
            <v>14</v>
          </cell>
          <cell r="G108">
            <v>0</v>
          </cell>
          <cell r="H108">
            <v>0</v>
          </cell>
        </row>
        <row r="109">
          <cell r="B109" t="str">
            <v>NO</v>
          </cell>
          <cell r="C109">
            <v>19</v>
          </cell>
          <cell r="D109">
            <v>153</v>
          </cell>
          <cell r="E109">
            <v>8.0526315789473681</v>
          </cell>
          <cell r="F109">
            <v>23</v>
          </cell>
          <cell r="G109">
            <v>0</v>
          </cell>
          <cell r="H109">
            <v>0</v>
          </cell>
        </row>
        <row r="110">
          <cell r="A110" t="str">
            <v>Crump</v>
          </cell>
          <cell r="B110" t="str">
            <v>NO</v>
          </cell>
          <cell r="C110">
            <v>7</v>
          </cell>
          <cell r="D110">
            <v>79</v>
          </cell>
          <cell r="E110">
            <v>11.285714285714286</v>
          </cell>
          <cell r="F110">
            <v>17</v>
          </cell>
          <cell r="G110">
            <v>1</v>
          </cell>
          <cell r="H110">
            <v>0</v>
          </cell>
        </row>
        <row r="111">
          <cell r="A111" t="str">
            <v>Dupree</v>
          </cell>
          <cell r="B111" t="str">
            <v>NO</v>
          </cell>
          <cell r="C111">
            <v>34</v>
          </cell>
          <cell r="D111">
            <v>331</v>
          </cell>
          <cell r="E111">
            <v>9.735294117647058</v>
          </cell>
          <cell r="F111">
            <v>30</v>
          </cell>
          <cell r="G111">
            <v>0</v>
          </cell>
          <cell r="H111">
            <v>2</v>
          </cell>
        </row>
        <row r="112">
          <cell r="A112" t="str">
            <v>Franz</v>
          </cell>
          <cell r="B112" t="str">
            <v>NO</v>
          </cell>
          <cell r="C112">
            <v>8</v>
          </cell>
          <cell r="D112">
            <v>71</v>
          </cell>
          <cell r="E112">
            <v>8.875</v>
          </cell>
          <cell r="F112">
            <v>23</v>
          </cell>
          <cell r="G112">
            <v>2</v>
          </cell>
          <cell r="H112">
            <v>0</v>
          </cell>
        </row>
        <row r="113">
          <cell r="A113" t="str">
            <v>Good</v>
          </cell>
          <cell r="B113" t="str">
            <v>NO</v>
          </cell>
          <cell r="C113">
            <v>2</v>
          </cell>
          <cell r="D113">
            <v>14</v>
          </cell>
          <cell r="E113">
            <v>7</v>
          </cell>
          <cell r="F113">
            <v>11</v>
          </cell>
          <cell r="G113">
            <v>0</v>
          </cell>
          <cell r="H113">
            <v>0</v>
          </cell>
        </row>
        <row r="114">
          <cell r="B114" t="str">
            <v>NO</v>
          </cell>
          <cell r="C114">
            <v>45</v>
          </cell>
          <cell r="D114">
            <v>455</v>
          </cell>
          <cell r="E114">
            <v>10.111111111111111</v>
          </cell>
          <cell r="F114">
            <v>30</v>
          </cell>
          <cell r="G114">
            <v>1</v>
          </cell>
          <cell r="H114">
            <v>2</v>
          </cell>
        </row>
        <row r="115">
          <cell r="A115" t="str">
            <v>Lockett</v>
          </cell>
          <cell r="B115" t="str">
            <v>NO</v>
          </cell>
          <cell r="C115">
            <v>51</v>
          </cell>
          <cell r="D115">
            <v>1095</v>
          </cell>
          <cell r="E115">
            <v>21.470588235294116</v>
          </cell>
          <cell r="F115">
            <v>47</v>
          </cell>
          <cell r="G115">
            <v>9</v>
          </cell>
          <cell r="H115">
            <v>1</v>
          </cell>
        </row>
        <row r="116">
          <cell r="A116" t="str">
            <v>Ross</v>
          </cell>
          <cell r="B116" t="str">
            <v>NO</v>
          </cell>
          <cell r="C116">
            <v>73</v>
          </cell>
          <cell r="D116">
            <v>875</v>
          </cell>
          <cell r="E116">
            <v>11.986301369863014</v>
          </cell>
          <cell r="F116">
            <v>36</v>
          </cell>
          <cell r="G116">
            <v>6</v>
          </cell>
          <cell r="H116">
            <v>0</v>
          </cell>
        </row>
        <row r="117">
          <cell r="A117" t="str">
            <v>Schellen</v>
          </cell>
          <cell r="B117" t="str">
            <v>NO</v>
          </cell>
          <cell r="C117">
            <v>17</v>
          </cell>
          <cell r="D117">
            <v>132</v>
          </cell>
          <cell r="E117">
            <v>7.7647058823529411</v>
          </cell>
          <cell r="F117">
            <v>15</v>
          </cell>
          <cell r="G117">
            <v>1</v>
          </cell>
          <cell r="H117">
            <v>1</v>
          </cell>
        </row>
        <row r="118">
          <cell r="A118" t="str">
            <v>Smith,C</v>
          </cell>
          <cell r="B118" t="str">
            <v>NO</v>
          </cell>
          <cell r="C118">
            <v>42</v>
          </cell>
          <cell r="D118">
            <v>715</v>
          </cell>
          <cell r="E118">
            <v>17.023809523809526</v>
          </cell>
          <cell r="F118">
            <v>44</v>
          </cell>
          <cell r="G118">
            <v>2</v>
          </cell>
          <cell r="H118">
            <v>0</v>
          </cell>
        </row>
        <row r="119">
          <cell r="A119" t="str">
            <v>Steels</v>
          </cell>
          <cell r="B119" t="str">
            <v>NO</v>
          </cell>
          <cell r="C119">
            <v>8</v>
          </cell>
          <cell r="D119">
            <v>42</v>
          </cell>
          <cell r="E119">
            <v>5.25</v>
          </cell>
          <cell r="F119">
            <v>23</v>
          </cell>
          <cell r="G119">
            <v>0</v>
          </cell>
          <cell r="H119">
            <v>1</v>
          </cell>
        </row>
        <row r="128">
          <cell r="A128" t="str">
            <v>Casarino</v>
          </cell>
          <cell r="B128" t="str">
            <v>NO</v>
          </cell>
          <cell r="C128">
            <v>1</v>
          </cell>
          <cell r="D128">
            <v>1</v>
          </cell>
          <cell r="E128">
            <v>100</v>
          </cell>
          <cell r="F128">
            <v>1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1</v>
          </cell>
          <cell r="M128">
            <v>79.166666666666671</v>
          </cell>
          <cell r="N128">
            <v>0</v>
          </cell>
          <cell r="O128">
            <v>0</v>
          </cell>
        </row>
        <row r="129">
          <cell r="A129" t="str">
            <v>Dupree</v>
          </cell>
          <cell r="B129" t="str">
            <v>NO</v>
          </cell>
          <cell r="C129">
            <v>2</v>
          </cell>
          <cell r="D129">
            <v>1</v>
          </cell>
          <cell r="E129">
            <v>50</v>
          </cell>
          <cell r="F129">
            <v>4</v>
          </cell>
          <cell r="G129">
            <v>1</v>
          </cell>
          <cell r="H129">
            <v>4</v>
          </cell>
          <cell r="I129">
            <v>0</v>
          </cell>
          <cell r="J129">
            <v>50</v>
          </cell>
          <cell r="K129">
            <v>0</v>
          </cell>
          <cell r="L129">
            <v>2</v>
          </cell>
          <cell r="M129">
            <v>95.833333333333329</v>
          </cell>
          <cell r="N129">
            <v>0</v>
          </cell>
          <cell r="O129">
            <v>1</v>
          </cell>
        </row>
        <row r="130">
          <cell r="A130" t="str">
            <v>Mazzetti</v>
          </cell>
          <cell r="B130" t="str">
            <v>NO</v>
          </cell>
          <cell r="C130">
            <v>1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39.583333333333336</v>
          </cell>
          <cell r="N130">
            <v>0</v>
          </cell>
          <cell r="O130">
            <v>0</v>
          </cell>
        </row>
        <row r="131">
          <cell r="A131" t="str">
            <v>Smith,C</v>
          </cell>
          <cell r="B131" t="str">
            <v>NO</v>
          </cell>
          <cell r="C131">
            <v>1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39.583333333333336</v>
          </cell>
          <cell r="N131">
            <v>0</v>
          </cell>
          <cell r="O131">
            <v>0</v>
          </cell>
        </row>
        <row r="132">
          <cell r="A132" t="str">
            <v>Walton</v>
          </cell>
          <cell r="B132" t="str">
            <v>NO</v>
          </cell>
          <cell r="C132">
            <v>509</v>
          </cell>
          <cell r="D132">
            <v>278</v>
          </cell>
          <cell r="E132">
            <v>54.616895874263264</v>
          </cell>
          <cell r="F132">
            <v>3610</v>
          </cell>
          <cell r="G132">
            <v>20</v>
          </cell>
          <cell r="H132">
            <v>44</v>
          </cell>
          <cell r="I132">
            <v>25</v>
          </cell>
          <cell r="J132">
            <v>3.9292730844793713</v>
          </cell>
          <cell r="K132">
            <v>4.9115913555992137</v>
          </cell>
          <cell r="L132">
            <v>7.0923379174852652</v>
          </cell>
          <cell r="M132">
            <v>69.781434184675845</v>
          </cell>
          <cell r="N132">
            <v>9</v>
          </cell>
          <cell r="O132">
            <v>15</v>
          </cell>
        </row>
        <row r="133">
          <cell r="A133" t="str">
            <v>Woodward</v>
          </cell>
          <cell r="B133" t="str">
            <v>NO</v>
          </cell>
          <cell r="C133">
            <v>60</v>
          </cell>
          <cell r="D133">
            <v>30</v>
          </cell>
          <cell r="E133">
            <v>50</v>
          </cell>
          <cell r="F133">
            <v>381</v>
          </cell>
          <cell r="G133">
            <v>1</v>
          </cell>
          <cell r="H133">
            <v>47</v>
          </cell>
          <cell r="I133">
            <v>1</v>
          </cell>
          <cell r="J133">
            <v>1.6666666666666667</v>
          </cell>
          <cell r="K133">
            <v>1.6666666666666667</v>
          </cell>
          <cell r="L133">
            <v>6.35</v>
          </cell>
          <cell r="M133">
            <v>68.819444444444443</v>
          </cell>
          <cell r="N133">
            <v>0</v>
          </cell>
          <cell r="O133">
            <v>5</v>
          </cell>
        </row>
        <row r="136">
          <cell r="A136" t="str">
            <v>Franz</v>
          </cell>
          <cell r="B136" t="str">
            <v>NO</v>
          </cell>
          <cell r="C136">
            <v>7</v>
          </cell>
          <cell r="D136">
            <v>3</v>
          </cell>
          <cell r="E136">
            <v>54</v>
          </cell>
          <cell r="F136">
            <v>7.7142857142857144</v>
          </cell>
          <cell r="G136">
            <v>18</v>
          </cell>
          <cell r="H136">
            <v>0</v>
          </cell>
          <cell r="I136">
            <v>0</v>
          </cell>
        </row>
        <row r="137">
          <cell r="A137" t="str">
            <v>Good</v>
          </cell>
          <cell r="B137" t="str">
            <v>NO</v>
          </cell>
          <cell r="C137">
            <v>4</v>
          </cell>
          <cell r="D137">
            <v>3</v>
          </cell>
          <cell r="E137">
            <v>28</v>
          </cell>
          <cell r="F137">
            <v>7</v>
          </cell>
          <cell r="G137">
            <v>17</v>
          </cell>
          <cell r="H137">
            <v>0</v>
          </cell>
          <cell r="I137">
            <v>0</v>
          </cell>
        </row>
        <row r="138">
          <cell r="A138" t="str">
            <v>Miller</v>
          </cell>
          <cell r="B138" t="str">
            <v>NO</v>
          </cell>
          <cell r="C138">
            <v>1</v>
          </cell>
          <cell r="D138">
            <v>0</v>
          </cell>
          <cell r="E138">
            <v>4</v>
          </cell>
          <cell r="F138">
            <v>4</v>
          </cell>
          <cell r="G138">
            <v>4</v>
          </cell>
          <cell r="H138">
            <v>0</v>
          </cell>
          <cell r="I138">
            <v>0</v>
          </cell>
        </row>
        <row r="139">
          <cell r="A139" t="str">
            <v>Wilson</v>
          </cell>
          <cell r="B139" t="str">
            <v>NO</v>
          </cell>
          <cell r="C139">
            <v>25</v>
          </cell>
          <cell r="D139">
            <v>3</v>
          </cell>
          <cell r="E139">
            <v>174</v>
          </cell>
          <cell r="F139">
            <v>6.96</v>
          </cell>
          <cell r="G139">
            <v>25</v>
          </cell>
          <cell r="H139">
            <v>0</v>
          </cell>
          <cell r="I139">
            <v>5</v>
          </cell>
        </row>
        <row r="146">
          <cell r="A146" t="str">
            <v>Chase</v>
          </cell>
          <cell r="B146" t="str">
            <v>NO</v>
          </cell>
          <cell r="C146">
            <v>2</v>
          </cell>
          <cell r="D146">
            <v>2</v>
          </cell>
          <cell r="E146">
            <v>1</v>
          </cell>
          <cell r="F146">
            <v>2</v>
          </cell>
          <cell r="G146">
            <v>0</v>
          </cell>
          <cell r="H146">
            <v>0</v>
          </cell>
        </row>
        <row r="147">
          <cell r="A147" t="str">
            <v>Good</v>
          </cell>
          <cell r="B147" t="str">
            <v>NO</v>
          </cell>
          <cell r="C147">
            <v>22</v>
          </cell>
          <cell r="D147">
            <v>446</v>
          </cell>
          <cell r="E147">
            <v>20.272727272727273</v>
          </cell>
          <cell r="F147">
            <v>36</v>
          </cell>
          <cell r="G147">
            <v>0</v>
          </cell>
          <cell r="H147">
            <v>1</v>
          </cell>
        </row>
        <row r="148">
          <cell r="A148" t="str">
            <v>Jones</v>
          </cell>
          <cell r="B148" t="str">
            <v>NO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Lockett</v>
          </cell>
          <cell r="B149" t="str">
            <v>NO</v>
          </cell>
          <cell r="C149">
            <v>5</v>
          </cell>
          <cell r="D149">
            <v>103</v>
          </cell>
          <cell r="E149">
            <v>20.6</v>
          </cell>
          <cell r="F149">
            <v>25</v>
          </cell>
          <cell r="G149">
            <v>0</v>
          </cell>
          <cell r="H149">
            <v>0</v>
          </cell>
        </row>
        <row r="150">
          <cell r="B150" t="str">
            <v>NO</v>
          </cell>
          <cell r="C150">
            <v>7</v>
          </cell>
          <cell r="D150">
            <v>125</v>
          </cell>
          <cell r="E150">
            <v>17.857142857142858</v>
          </cell>
          <cell r="F150">
            <v>25</v>
          </cell>
          <cell r="G150">
            <v>0</v>
          </cell>
          <cell r="H150">
            <v>1</v>
          </cell>
        </row>
        <row r="151">
          <cell r="A151" t="str">
            <v>Steels</v>
          </cell>
          <cell r="B151" t="str">
            <v>NO</v>
          </cell>
          <cell r="C151">
            <v>15</v>
          </cell>
          <cell r="D151">
            <v>220</v>
          </cell>
          <cell r="E151">
            <v>14.666666666666666</v>
          </cell>
          <cell r="F151">
            <v>24</v>
          </cell>
          <cell r="G151">
            <v>0</v>
          </cell>
          <cell r="H151">
            <v>0</v>
          </cell>
        </row>
        <row r="152">
          <cell r="A152" t="str">
            <v>Whittingham</v>
          </cell>
          <cell r="B152" t="str">
            <v>NO</v>
          </cell>
          <cell r="C152">
            <v>1</v>
          </cell>
          <cell r="D152">
            <v>18</v>
          </cell>
          <cell r="E152">
            <v>18</v>
          </cell>
          <cell r="F152">
            <v>18</v>
          </cell>
          <cell r="G152">
            <v>0</v>
          </cell>
          <cell r="H152">
            <v>0</v>
          </cell>
        </row>
        <row r="153">
          <cell r="A153" t="str">
            <v>Wilkerson</v>
          </cell>
          <cell r="B153" t="str">
            <v>NO</v>
          </cell>
          <cell r="C153">
            <v>1</v>
          </cell>
          <cell r="D153">
            <v>14</v>
          </cell>
          <cell r="E153">
            <v>14</v>
          </cell>
          <cell r="F153">
            <v>14</v>
          </cell>
          <cell r="G153">
            <v>0</v>
          </cell>
          <cell r="H153">
            <v>0</v>
          </cell>
        </row>
        <row r="154">
          <cell r="A154" t="str">
            <v>Wilson</v>
          </cell>
          <cell r="B154" t="str">
            <v>NO</v>
          </cell>
          <cell r="C154">
            <v>10</v>
          </cell>
          <cell r="D154">
            <v>172</v>
          </cell>
          <cell r="E154">
            <v>17.2</v>
          </cell>
          <cell r="F154">
            <v>24</v>
          </cell>
          <cell r="G154">
            <v>0</v>
          </cell>
          <cell r="H154">
            <v>1</v>
          </cell>
        </row>
        <row r="161">
          <cell r="A161" t="str">
            <v>Casarino</v>
          </cell>
          <cell r="B161" t="str">
            <v>NO</v>
          </cell>
          <cell r="C161">
            <v>63</v>
          </cell>
          <cell r="D161">
            <v>2551</v>
          </cell>
          <cell r="E161">
            <v>40.492063492063494</v>
          </cell>
          <cell r="F161">
            <v>60</v>
          </cell>
          <cell r="G161">
            <v>2</v>
          </cell>
          <cell r="H161">
            <v>0</v>
          </cell>
        </row>
        <row r="169">
          <cell r="A169" t="str">
            <v>Mazzetti</v>
          </cell>
          <cell r="B169" t="str">
            <v>NO</v>
          </cell>
          <cell r="C169">
            <v>88</v>
          </cell>
          <cell r="D169">
            <v>11</v>
          </cell>
          <cell r="E169">
            <v>5421</v>
          </cell>
          <cell r="F169">
            <v>40</v>
          </cell>
          <cell r="G169">
            <v>40</v>
          </cell>
          <cell r="H169">
            <v>36</v>
          </cell>
          <cell r="I169">
            <v>31</v>
          </cell>
          <cell r="J169">
            <v>86.111111111111114</v>
          </cell>
          <cell r="K169">
            <v>46</v>
          </cell>
          <cell r="M169">
            <v>0</v>
          </cell>
          <cell r="N169">
            <v>0</v>
          </cell>
          <cell r="O169">
            <v>12</v>
          </cell>
          <cell r="P169">
            <v>12</v>
          </cell>
          <cell r="Q169">
            <v>14</v>
          </cell>
          <cell r="R169">
            <v>14</v>
          </cell>
          <cell r="S169">
            <v>8</v>
          </cell>
          <cell r="T169">
            <v>5</v>
          </cell>
          <cell r="U169">
            <v>2</v>
          </cell>
          <cell r="V169">
            <v>0</v>
          </cell>
        </row>
        <row r="170">
          <cell r="A170" t="str">
            <v>Casarino</v>
          </cell>
          <cell r="B170" t="str">
            <v>NO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80">
          <cell r="A180" t="str">
            <v>Brewington</v>
          </cell>
          <cell r="B180" t="str">
            <v>NO</v>
          </cell>
          <cell r="C180">
            <v>1</v>
          </cell>
          <cell r="D180">
            <v>13</v>
          </cell>
          <cell r="E180">
            <v>13</v>
          </cell>
          <cell r="F180">
            <v>13</v>
          </cell>
          <cell r="G180">
            <v>0</v>
          </cell>
          <cell r="H180">
            <v>0</v>
          </cell>
        </row>
        <row r="181">
          <cell r="A181" t="str">
            <v>Gompf</v>
          </cell>
          <cell r="B181" t="str">
            <v>NO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Harbison</v>
          </cell>
          <cell r="B182" t="str">
            <v>NO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B183" t="str">
            <v>NO</v>
          </cell>
          <cell r="C183">
            <v>1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B184" t="str">
            <v>NO</v>
          </cell>
          <cell r="C184">
            <v>3</v>
          </cell>
          <cell r="D184">
            <v>11</v>
          </cell>
          <cell r="E184">
            <v>3.6666666666666665</v>
          </cell>
          <cell r="F184">
            <v>5</v>
          </cell>
          <cell r="G184">
            <v>0</v>
          </cell>
          <cell r="H184">
            <v>0</v>
          </cell>
        </row>
        <row r="185">
          <cell r="A185" t="str">
            <v>Marek</v>
          </cell>
          <cell r="B185" t="str">
            <v>NO</v>
          </cell>
          <cell r="C185">
            <v>2</v>
          </cell>
          <cell r="D185">
            <v>32</v>
          </cell>
          <cell r="E185">
            <v>16</v>
          </cell>
          <cell r="F185">
            <v>17</v>
          </cell>
          <cell r="G185">
            <v>0</v>
          </cell>
          <cell r="H185">
            <v>0</v>
          </cell>
        </row>
        <row r="186">
          <cell r="B186" t="str">
            <v>NO</v>
          </cell>
          <cell r="C186">
            <v>9</v>
          </cell>
          <cell r="D186">
            <v>69</v>
          </cell>
          <cell r="E186">
            <v>7.666666666666667</v>
          </cell>
          <cell r="F186">
            <v>23</v>
          </cell>
          <cell r="G186">
            <v>0</v>
          </cell>
          <cell r="H186">
            <v>1</v>
          </cell>
        </row>
        <row r="187">
          <cell r="A187" t="str">
            <v>Restic</v>
          </cell>
          <cell r="B187" t="str">
            <v>NO</v>
          </cell>
          <cell r="C187">
            <v>4</v>
          </cell>
          <cell r="D187">
            <v>3</v>
          </cell>
          <cell r="E187">
            <v>0.75</v>
          </cell>
          <cell r="F187">
            <v>2</v>
          </cell>
          <cell r="G187">
            <v>0</v>
          </cell>
          <cell r="H187">
            <v>0</v>
          </cell>
        </row>
        <row r="188">
          <cell r="A188" t="str">
            <v>Smith,T</v>
          </cell>
          <cell r="B188" t="str">
            <v>NO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95">
          <cell r="A195" t="str">
            <v>Ah You</v>
          </cell>
          <cell r="B195" t="str">
            <v>NO</v>
          </cell>
          <cell r="C195">
            <v>9</v>
          </cell>
          <cell r="D195">
            <v>56</v>
          </cell>
          <cell r="F195">
            <v>9</v>
          </cell>
        </row>
        <row r="196">
          <cell r="A196" t="str">
            <v>Baylis</v>
          </cell>
          <cell r="B196" t="str">
            <v>NO</v>
          </cell>
          <cell r="C196">
            <v>1</v>
          </cell>
          <cell r="D196">
            <v>4</v>
          </cell>
          <cell r="F196">
            <v>4</v>
          </cell>
        </row>
        <row r="197">
          <cell r="A197" t="str">
            <v>Chase</v>
          </cell>
          <cell r="B197" t="str">
            <v>NO</v>
          </cell>
          <cell r="C197">
            <v>1</v>
          </cell>
          <cell r="D197">
            <v>10</v>
          </cell>
          <cell r="F197">
            <v>0.5</v>
          </cell>
        </row>
        <row r="198">
          <cell r="A198" t="str">
            <v>Gaylord</v>
          </cell>
          <cell r="B198" t="str">
            <v>NO</v>
          </cell>
          <cell r="C198">
            <v>7</v>
          </cell>
          <cell r="D198">
            <v>73</v>
          </cell>
          <cell r="F198">
            <v>6</v>
          </cell>
        </row>
        <row r="199">
          <cell r="A199" t="str">
            <v>Johnson</v>
          </cell>
          <cell r="B199" t="str">
            <v>NO</v>
          </cell>
          <cell r="C199">
            <v>2</v>
          </cell>
          <cell r="D199">
            <v>18</v>
          </cell>
          <cell r="F199">
            <v>0.5</v>
          </cell>
        </row>
        <row r="200">
          <cell r="A200" t="str">
            <v>McClain</v>
          </cell>
          <cell r="B200" t="str">
            <v>NO</v>
          </cell>
          <cell r="C200">
            <v>2</v>
          </cell>
          <cell r="D200">
            <v>14</v>
          </cell>
          <cell r="F200">
            <v>3</v>
          </cell>
        </row>
        <row r="201">
          <cell r="A201" t="str">
            <v>Merrell</v>
          </cell>
          <cell r="B201" t="str">
            <v>NO</v>
          </cell>
          <cell r="C201">
            <v>0.5</v>
          </cell>
          <cell r="D201">
            <v>3</v>
          </cell>
          <cell r="F201">
            <v>1</v>
          </cell>
        </row>
        <row r="202">
          <cell r="A202" t="str">
            <v>Needham</v>
          </cell>
          <cell r="B202" t="str">
            <v>NO</v>
          </cell>
          <cell r="C202">
            <v>5</v>
          </cell>
          <cell r="D202">
            <v>43</v>
          </cell>
          <cell r="F202">
            <v>5</v>
          </cell>
        </row>
        <row r="203">
          <cell r="A203" t="str">
            <v>Phillips</v>
          </cell>
          <cell r="B203" t="str">
            <v>NO</v>
          </cell>
          <cell r="C203">
            <v>0.5</v>
          </cell>
          <cell r="D203">
            <v>3</v>
          </cell>
          <cell r="F203">
            <v>1</v>
          </cell>
        </row>
        <row r="204">
          <cell r="A204" t="str">
            <v>Restic</v>
          </cell>
          <cell r="B204" t="str">
            <v>NO</v>
          </cell>
          <cell r="C204">
            <v>1</v>
          </cell>
          <cell r="D204">
            <v>9</v>
          </cell>
          <cell r="F204">
            <v>1</v>
          </cell>
        </row>
        <row r="205">
          <cell r="A205" t="str">
            <v>Robinson</v>
          </cell>
          <cell r="B205" t="str">
            <v>NO</v>
          </cell>
          <cell r="C205">
            <v>6</v>
          </cell>
          <cell r="D205">
            <v>28</v>
          </cell>
          <cell r="F205">
            <v>5</v>
          </cell>
        </row>
        <row r="206">
          <cell r="A206" t="str">
            <v>Wilkerson</v>
          </cell>
          <cell r="B206" t="str">
            <v>NO</v>
          </cell>
          <cell r="C206">
            <v>2</v>
          </cell>
          <cell r="D206">
            <v>9</v>
          </cell>
          <cell r="F206">
            <v>3</v>
          </cell>
        </row>
        <row r="207">
          <cell r="A207" t="str">
            <v>Williams</v>
          </cell>
          <cell r="B207" t="str">
            <v>NO</v>
          </cell>
          <cell r="C207">
            <v>0</v>
          </cell>
          <cell r="D207">
            <v>0</v>
          </cell>
          <cell r="F20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 Arz"/>
      <sheetName val="vs NO"/>
      <sheetName val="vs LA"/>
      <sheetName val="at Phi"/>
      <sheetName val="at SA"/>
      <sheetName val="at Pit"/>
      <sheetName val="at TB"/>
      <sheetName val="vs Hou"/>
      <sheetName val="vs Was"/>
      <sheetName val="at Chi"/>
      <sheetName val="vs Den"/>
      <sheetName val="vs Arz"/>
      <sheetName val="vs Mem"/>
      <sheetName val="at Okl"/>
      <sheetName val="vs Jac"/>
      <sheetName val="vs Mch"/>
      <sheetName val="at LA"/>
      <sheetName val="at Den"/>
      <sheetName val="extra 3"/>
      <sheetName val="Roster"/>
      <sheetName val="Summary"/>
    </sheetNames>
    <sheetDataSet>
      <sheetData sheetId="0">
        <row r="11">
          <cell r="D11">
            <v>313</v>
          </cell>
          <cell r="M11">
            <v>356</v>
          </cell>
        </row>
        <row r="12">
          <cell r="D12">
            <v>117</v>
          </cell>
          <cell r="M12">
            <v>150</v>
          </cell>
        </row>
        <row r="13">
          <cell r="D13">
            <v>158</v>
          </cell>
          <cell r="M13">
            <v>169</v>
          </cell>
        </row>
        <row r="14">
          <cell r="D14">
            <v>38</v>
          </cell>
          <cell r="M14">
            <v>37</v>
          </cell>
        </row>
        <row r="15">
          <cell r="C15">
            <v>71</v>
          </cell>
          <cell r="D15">
            <v>207</v>
          </cell>
          <cell r="E15">
            <v>0.34299516908212563</v>
          </cell>
          <cell r="N15">
            <v>0.37368421052631579</v>
          </cell>
          <cell r="R15" t="str">
            <v>71/207</v>
          </cell>
          <cell r="S15" t="str">
            <v>71/190</v>
          </cell>
        </row>
        <row r="16">
          <cell r="C16">
            <v>7</v>
          </cell>
          <cell r="D16">
            <v>15</v>
          </cell>
          <cell r="E16">
            <v>0.46666666666666667</v>
          </cell>
          <cell r="N16">
            <v>0.41666666666666669</v>
          </cell>
          <cell r="R16" t="str">
            <v>7/15</v>
          </cell>
          <cell r="S16" t="str">
            <v>5/12</v>
          </cell>
        </row>
        <row r="18">
          <cell r="D18">
            <v>505</v>
          </cell>
          <cell r="M18">
            <v>533</v>
          </cell>
        </row>
        <row r="19">
          <cell r="D19">
            <v>2212</v>
          </cell>
          <cell r="E19">
            <v>122.88888888888889</v>
          </cell>
          <cell r="M19">
            <v>2456</v>
          </cell>
          <cell r="N19">
            <v>136.44444444444446</v>
          </cell>
        </row>
        <row r="20">
          <cell r="D20">
            <v>4.3801980198019805</v>
          </cell>
          <cell r="M20">
            <v>4.607879924953096</v>
          </cell>
        </row>
        <row r="22">
          <cell r="D22">
            <v>476</v>
          </cell>
          <cell r="M22">
            <v>519</v>
          </cell>
        </row>
        <row r="23">
          <cell r="D23">
            <v>276</v>
          </cell>
          <cell r="M23">
            <v>314</v>
          </cell>
        </row>
        <row r="24">
          <cell r="D24">
            <v>57.983193277310932</v>
          </cell>
          <cell r="M24">
            <v>60.5009633911368</v>
          </cell>
        </row>
        <row r="25">
          <cell r="D25">
            <v>3079</v>
          </cell>
          <cell r="M25">
            <v>3693</v>
          </cell>
        </row>
        <row r="26">
          <cell r="D26">
            <v>74</v>
          </cell>
          <cell r="M26">
            <v>58</v>
          </cell>
        </row>
        <row r="27">
          <cell r="D27">
            <v>527</v>
          </cell>
          <cell r="M27">
            <v>414</v>
          </cell>
        </row>
        <row r="28">
          <cell r="D28">
            <v>2552</v>
          </cell>
          <cell r="E28">
            <v>141.77777777777777</v>
          </cell>
          <cell r="M28">
            <v>3279</v>
          </cell>
          <cell r="N28">
            <v>182.16666666666666</v>
          </cell>
        </row>
        <row r="29">
          <cell r="D29">
            <v>4.6399999999999997</v>
          </cell>
          <cell r="M29">
            <v>5.6828422876949736</v>
          </cell>
        </row>
        <row r="30">
          <cell r="D30">
            <v>11.155797101449275</v>
          </cell>
          <cell r="M30">
            <v>11.761146496815286</v>
          </cell>
        </row>
        <row r="33">
          <cell r="D33">
            <v>4764</v>
          </cell>
          <cell r="E33">
            <v>264.66666666666669</v>
          </cell>
          <cell r="M33">
            <v>5735</v>
          </cell>
          <cell r="N33">
            <v>318.61111111111109</v>
          </cell>
        </row>
        <row r="34">
          <cell r="D34">
            <v>46.43157010915197</v>
          </cell>
          <cell r="M34">
            <v>42.824760244115083</v>
          </cell>
        </row>
        <row r="35">
          <cell r="D35">
            <v>53.568429890848023</v>
          </cell>
          <cell r="M35">
            <v>57.175239755884924</v>
          </cell>
        </row>
        <row r="37">
          <cell r="D37">
            <v>1055</v>
          </cell>
          <cell r="M37">
            <v>1110</v>
          </cell>
        </row>
        <row r="38">
          <cell r="D38">
            <v>4.5156398104265403</v>
          </cell>
          <cell r="M38">
            <v>5.166666666666667</v>
          </cell>
        </row>
        <row r="41">
          <cell r="D41">
            <v>15</v>
          </cell>
          <cell r="M41">
            <v>22</v>
          </cell>
        </row>
        <row r="42">
          <cell r="D42">
            <v>210</v>
          </cell>
          <cell r="M42">
            <v>173</v>
          </cell>
        </row>
        <row r="43">
          <cell r="D43">
            <v>0</v>
          </cell>
          <cell r="M43">
            <v>0</v>
          </cell>
        </row>
        <row r="45">
          <cell r="D45">
            <v>90</v>
          </cell>
          <cell r="M45">
            <v>64</v>
          </cell>
        </row>
        <row r="46">
          <cell r="D46">
            <v>3822</v>
          </cell>
          <cell r="M46">
            <v>2576</v>
          </cell>
        </row>
        <row r="47">
          <cell r="D47">
            <v>42.466666666666669</v>
          </cell>
          <cell r="M47">
            <v>40.25</v>
          </cell>
        </row>
        <row r="49">
          <cell r="D49">
            <v>37</v>
          </cell>
          <cell r="M49">
            <v>46</v>
          </cell>
        </row>
        <row r="50">
          <cell r="D50">
            <v>176</v>
          </cell>
          <cell r="M50">
            <v>299</v>
          </cell>
        </row>
        <row r="51">
          <cell r="D51">
            <v>4.756756756756757</v>
          </cell>
          <cell r="M51">
            <v>6.5</v>
          </cell>
        </row>
        <row r="52">
          <cell r="D52">
            <v>7</v>
          </cell>
          <cell r="M52">
            <v>15</v>
          </cell>
        </row>
        <row r="53">
          <cell r="D53">
            <v>0</v>
          </cell>
          <cell r="M53">
            <v>0</v>
          </cell>
        </row>
        <row r="55">
          <cell r="D55">
            <v>69</v>
          </cell>
          <cell r="M55">
            <v>66</v>
          </cell>
        </row>
        <row r="56">
          <cell r="D56">
            <v>1386</v>
          </cell>
          <cell r="M56">
            <v>1503</v>
          </cell>
        </row>
        <row r="57">
          <cell r="D57">
            <v>20.086956521739129</v>
          </cell>
          <cell r="M57">
            <v>22.772727272727273</v>
          </cell>
        </row>
        <row r="58">
          <cell r="D58">
            <v>0</v>
          </cell>
          <cell r="M58">
            <v>1</v>
          </cell>
        </row>
        <row r="60">
          <cell r="D60">
            <v>71</v>
          </cell>
          <cell r="M60">
            <v>76</v>
          </cell>
        </row>
        <row r="61">
          <cell r="D61">
            <v>7</v>
          </cell>
          <cell r="M61">
            <v>7</v>
          </cell>
        </row>
        <row r="62">
          <cell r="D62">
            <v>9.8591549295774641</v>
          </cell>
          <cell r="M62">
            <v>9.2105263157894726</v>
          </cell>
        </row>
        <row r="63">
          <cell r="D63">
            <v>4303</v>
          </cell>
          <cell r="M63">
            <v>4683</v>
          </cell>
        </row>
        <row r="65">
          <cell r="D65">
            <v>124</v>
          </cell>
          <cell r="M65">
            <v>132</v>
          </cell>
        </row>
        <row r="66">
          <cell r="D66">
            <v>945</v>
          </cell>
          <cell r="M66">
            <v>1064</v>
          </cell>
        </row>
        <row r="68">
          <cell r="D68">
            <v>27</v>
          </cell>
          <cell r="M68">
            <v>40</v>
          </cell>
        </row>
        <row r="69">
          <cell r="D69">
            <v>12</v>
          </cell>
          <cell r="M69">
            <v>17</v>
          </cell>
        </row>
        <row r="70">
          <cell r="D70">
            <v>1</v>
          </cell>
          <cell r="M70">
            <v>6</v>
          </cell>
        </row>
        <row r="71">
          <cell r="D71">
            <v>0</v>
          </cell>
          <cell r="M71">
            <v>0</v>
          </cell>
        </row>
        <row r="72">
          <cell r="D72">
            <v>17</v>
          </cell>
          <cell r="M72">
            <v>13</v>
          </cell>
        </row>
        <row r="73">
          <cell r="D73">
            <v>0</v>
          </cell>
          <cell r="M73">
            <v>0</v>
          </cell>
        </row>
        <row r="75">
          <cell r="D75">
            <v>291</v>
          </cell>
          <cell r="M75">
            <v>333</v>
          </cell>
        </row>
        <row r="76">
          <cell r="D76">
            <v>32</v>
          </cell>
          <cell r="M76">
            <v>37</v>
          </cell>
        </row>
        <row r="77">
          <cell r="D77">
            <v>17</v>
          </cell>
          <cell r="M77">
            <v>18</v>
          </cell>
        </row>
        <row r="78">
          <cell r="D78">
            <v>15</v>
          </cell>
          <cell r="M78">
            <v>18</v>
          </cell>
        </row>
        <row r="79">
          <cell r="D79">
            <v>0</v>
          </cell>
          <cell r="M79">
            <v>1</v>
          </cell>
        </row>
        <row r="80">
          <cell r="D80">
            <v>26</v>
          </cell>
          <cell r="M80">
            <v>32</v>
          </cell>
        </row>
        <row r="81">
          <cell r="D81">
            <v>1</v>
          </cell>
          <cell r="M81">
            <v>1</v>
          </cell>
        </row>
        <row r="82">
          <cell r="D82">
            <v>1</v>
          </cell>
          <cell r="M82">
            <v>1</v>
          </cell>
        </row>
        <row r="83">
          <cell r="D83">
            <v>23</v>
          </cell>
          <cell r="M83">
            <v>25</v>
          </cell>
        </row>
        <row r="84">
          <cell r="D84">
            <v>34</v>
          </cell>
          <cell r="M84">
            <v>43</v>
          </cell>
        </row>
        <row r="85">
          <cell r="D85">
            <v>67.64705882352942</v>
          </cell>
          <cell r="M85">
            <v>58.139534883720934</v>
          </cell>
        </row>
        <row r="86">
          <cell r="D86" t="str">
            <v>29:39</v>
          </cell>
          <cell r="M86" t="str">
            <v>31:25</v>
          </cell>
        </row>
        <row r="90">
          <cell r="A90" t="str">
            <v>Aldridge</v>
          </cell>
          <cell r="B90" t="str">
            <v>Oak</v>
          </cell>
          <cell r="C90">
            <v>7</v>
          </cell>
          <cell r="D90">
            <v>23</v>
          </cell>
          <cell r="E90">
            <v>3.2857142857142856</v>
          </cell>
          <cell r="F90">
            <v>12</v>
          </cell>
          <cell r="G90">
            <v>0</v>
          </cell>
          <cell r="H90">
            <v>1</v>
          </cell>
        </row>
        <row r="91">
          <cell r="A91" t="str">
            <v>Banks</v>
          </cell>
          <cell r="B91" t="str">
            <v>Oak</v>
          </cell>
          <cell r="C91">
            <v>1</v>
          </cell>
          <cell r="D91">
            <v>12</v>
          </cell>
          <cell r="E91">
            <v>12</v>
          </cell>
          <cell r="F91">
            <v>12</v>
          </cell>
          <cell r="G91">
            <v>0</v>
          </cell>
          <cell r="H91">
            <v>0</v>
          </cell>
        </row>
        <row r="92">
          <cell r="A92" t="str">
            <v>Besana</v>
          </cell>
          <cell r="B92" t="str">
            <v>Oak</v>
          </cell>
          <cell r="C92">
            <v>28</v>
          </cell>
          <cell r="D92">
            <v>109</v>
          </cell>
          <cell r="E92">
            <v>3.8928571428571428</v>
          </cell>
          <cell r="F92">
            <v>17</v>
          </cell>
          <cell r="G92">
            <v>1</v>
          </cell>
          <cell r="H92">
            <v>0</v>
          </cell>
        </row>
        <row r="93">
          <cell r="A93" t="str">
            <v>Brown</v>
          </cell>
          <cell r="B93" t="str">
            <v>Oak</v>
          </cell>
          <cell r="C93">
            <v>13</v>
          </cell>
          <cell r="D93">
            <v>-4</v>
          </cell>
          <cell r="E93">
            <v>-0.30769230769230771</v>
          </cell>
          <cell r="F93">
            <v>6</v>
          </cell>
          <cell r="G93">
            <v>0</v>
          </cell>
          <cell r="H93">
            <v>1</v>
          </cell>
        </row>
        <row r="94">
          <cell r="A94" t="str">
            <v>Grant</v>
          </cell>
          <cell r="B94" t="str">
            <v>Oak</v>
          </cell>
          <cell r="C94">
            <v>4</v>
          </cell>
          <cell r="D94">
            <v>16</v>
          </cell>
          <cell r="E94">
            <v>4</v>
          </cell>
          <cell r="F94">
            <v>8</v>
          </cell>
          <cell r="G94">
            <v>0</v>
          </cell>
          <cell r="H94">
            <v>0</v>
          </cell>
        </row>
        <row r="95">
          <cell r="A95" t="str">
            <v>Jackson</v>
          </cell>
          <cell r="B95" t="str">
            <v>Oak</v>
          </cell>
          <cell r="C95">
            <v>38</v>
          </cell>
          <cell r="D95">
            <v>127</v>
          </cell>
          <cell r="E95">
            <v>3.3421052631578947</v>
          </cell>
          <cell r="F95">
            <v>23</v>
          </cell>
          <cell r="G95">
            <v>1</v>
          </cell>
          <cell r="H95">
            <v>2</v>
          </cell>
        </row>
        <row r="96">
          <cell r="B96" t="str">
            <v>Oak</v>
          </cell>
          <cell r="C96">
            <v>135</v>
          </cell>
          <cell r="D96">
            <v>985</v>
          </cell>
          <cell r="E96">
            <v>7.2962962962962967</v>
          </cell>
          <cell r="F96">
            <v>74</v>
          </cell>
          <cell r="G96">
            <v>11</v>
          </cell>
          <cell r="H96">
            <v>2</v>
          </cell>
        </row>
        <row r="97">
          <cell r="B97" t="str">
            <v>Oak</v>
          </cell>
          <cell r="C97">
            <v>6</v>
          </cell>
          <cell r="D97">
            <v>4</v>
          </cell>
          <cell r="E97">
            <v>0.66666666666666663</v>
          </cell>
          <cell r="F97">
            <v>7</v>
          </cell>
          <cell r="G97">
            <v>0</v>
          </cell>
          <cell r="H97">
            <v>0</v>
          </cell>
        </row>
        <row r="98">
          <cell r="A98" t="str">
            <v>Newton</v>
          </cell>
          <cell r="B98" t="str">
            <v>Oak</v>
          </cell>
          <cell r="C98">
            <v>147</v>
          </cell>
          <cell r="D98">
            <v>536</v>
          </cell>
          <cell r="E98">
            <v>3.6462585034013606</v>
          </cell>
          <cell r="F98">
            <v>35</v>
          </cell>
          <cell r="G98">
            <v>3</v>
          </cell>
          <cell r="H98">
            <v>1</v>
          </cell>
        </row>
        <row r="99">
          <cell r="A99" t="str">
            <v>Ramsey</v>
          </cell>
          <cell r="B99" t="str">
            <v>Oak</v>
          </cell>
          <cell r="C99">
            <v>1</v>
          </cell>
          <cell r="D99">
            <v>2</v>
          </cell>
          <cell r="E99">
            <v>2</v>
          </cell>
          <cell r="F99">
            <v>2</v>
          </cell>
          <cell r="G99">
            <v>0</v>
          </cell>
          <cell r="H99">
            <v>0</v>
          </cell>
        </row>
        <row r="100">
          <cell r="A100" t="str">
            <v>Thompson,JE</v>
          </cell>
          <cell r="B100" t="str">
            <v>Oak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Torosian</v>
          </cell>
          <cell r="B101" t="str">
            <v>Oak</v>
          </cell>
          <cell r="C101">
            <v>6</v>
          </cell>
          <cell r="D101">
            <v>1</v>
          </cell>
          <cell r="E101">
            <v>0.16666666666666666</v>
          </cell>
          <cell r="F101">
            <v>3</v>
          </cell>
          <cell r="G101">
            <v>0</v>
          </cell>
          <cell r="H101">
            <v>0</v>
          </cell>
        </row>
        <row r="102">
          <cell r="A102" t="str">
            <v>Whittington</v>
          </cell>
          <cell r="B102" t="str">
            <v>Oak</v>
          </cell>
          <cell r="C102">
            <v>119</v>
          </cell>
          <cell r="D102">
            <v>401</v>
          </cell>
          <cell r="E102">
            <v>3.3697478991596639</v>
          </cell>
          <cell r="F102">
            <v>42</v>
          </cell>
          <cell r="G102">
            <v>1</v>
          </cell>
          <cell r="H102">
            <v>1</v>
          </cell>
        </row>
        <row r="108">
          <cell r="A108" t="str">
            <v>Aldridge</v>
          </cell>
          <cell r="B108" t="str">
            <v>Oak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 t="str">
            <v>Banks</v>
          </cell>
          <cell r="B109" t="str">
            <v>Oak</v>
          </cell>
          <cell r="C109">
            <v>77</v>
          </cell>
          <cell r="D109">
            <v>907</v>
          </cell>
          <cell r="E109">
            <v>11.779220779220779</v>
          </cell>
          <cell r="F109">
            <v>38</v>
          </cell>
          <cell r="G109">
            <v>6</v>
          </cell>
          <cell r="H109">
            <v>2</v>
          </cell>
        </row>
        <row r="110">
          <cell r="B110" t="str">
            <v>Oak</v>
          </cell>
          <cell r="C110">
            <v>1</v>
          </cell>
          <cell r="D110">
            <v>-6</v>
          </cell>
          <cell r="E110">
            <v>-6</v>
          </cell>
          <cell r="F110">
            <v>-6</v>
          </cell>
          <cell r="G110">
            <v>0</v>
          </cell>
          <cell r="H110">
            <v>0</v>
          </cell>
        </row>
        <row r="111">
          <cell r="A111" t="str">
            <v>Gilbert</v>
          </cell>
          <cell r="B111" t="str">
            <v>Oak</v>
          </cell>
          <cell r="C111">
            <v>5</v>
          </cell>
          <cell r="D111">
            <v>42</v>
          </cell>
          <cell r="E111">
            <v>8.4</v>
          </cell>
          <cell r="F111">
            <v>11</v>
          </cell>
          <cell r="G111">
            <v>0</v>
          </cell>
          <cell r="H111">
            <v>0</v>
          </cell>
        </row>
        <row r="112">
          <cell r="B112" t="str">
            <v>Oak</v>
          </cell>
          <cell r="C112">
            <v>1</v>
          </cell>
          <cell r="D112">
            <v>15</v>
          </cell>
          <cell r="E112">
            <v>15</v>
          </cell>
          <cell r="F112">
            <v>15</v>
          </cell>
          <cell r="G112">
            <v>0</v>
          </cell>
          <cell r="H112">
            <v>0</v>
          </cell>
        </row>
        <row r="113">
          <cell r="B113" t="str">
            <v>Oak</v>
          </cell>
          <cell r="C113">
            <v>20</v>
          </cell>
          <cell r="D113">
            <v>182</v>
          </cell>
          <cell r="E113">
            <v>9.1</v>
          </cell>
          <cell r="F113">
            <v>18</v>
          </cell>
          <cell r="G113">
            <v>2</v>
          </cell>
          <cell r="H113">
            <v>0</v>
          </cell>
        </row>
        <row r="114">
          <cell r="B114" t="str">
            <v>Oak</v>
          </cell>
          <cell r="C114">
            <v>22</v>
          </cell>
          <cell r="D114">
            <v>194</v>
          </cell>
          <cell r="E114">
            <v>8.8181818181818183</v>
          </cell>
          <cell r="F114">
            <v>20</v>
          </cell>
          <cell r="G114">
            <v>1</v>
          </cell>
          <cell r="H114">
            <v>2</v>
          </cell>
        </row>
        <row r="115">
          <cell r="B115" t="str">
            <v>Oak</v>
          </cell>
          <cell r="C115">
            <v>19</v>
          </cell>
          <cell r="D115">
            <v>225</v>
          </cell>
          <cell r="E115">
            <v>11.842105263157896</v>
          </cell>
          <cell r="F115">
            <v>23</v>
          </cell>
          <cell r="G115">
            <v>1</v>
          </cell>
          <cell r="H115">
            <v>0</v>
          </cell>
        </row>
        <row r="116">
          <cell r="A116" t="str">
            <v>Newton</v>
          </cell>
          <cell r="B116" t="str">
            <v>Oak</v>
          </cell>
          <cell r="C116">
            <v>43</v>
          </cell>
          <cell r="D116">
            <v>388</v>
          </cell>
          <cell r="E116">
            <v>9.0232558139534884</v>
          </cell>
          <cell r="F116">
            <v>24</v>
          </cell>
          <cell r="G116">
            <v>1</v>
          </cell>
          <cell r="H116">
            <v>0</v>
          </cell>
        </row>
        <row r="117">
          <cell r="A117" t="str">
            <v>Smith,H</v>
          </cell>
          <cell r="B117" t="str">
            <v>Oak</v>
          </cell>
          <cell r="C117">
            <v>1</v>
          </cell>
          <cell r="D117">
            <v>37</v>
          </cell>
          <cell r="E117">
            <v>37</v>
          </cell>
          <cell r="F117">
            <v>37</v>
          </cell>
          <cell r="G117">
            <v>0</v>
          </cell>
          <cell r="H117">
            <v>0</v>
          </cell>
        </row>
        <row r="118">
          <cell r="A118" t="str">
            <v>Smith,R</v>
          </cell>
          <cell r="B118" t="str">
            <v>Oak</v>
          </cell>
          <cell r="C118">
            <v>13</v>
          </cell>
          <cell r="D118">
            <v>154</v>
          </cell>
          <cell r="E118">
            <v>11.846153846153847</v>
          </cell>
          <cell r="F118">
            <v>26</v>
          </cell>
          <cell r="G118">
            <v>0</v>
          </cell>
          <cell r="H118">
            <v>0</v>
          </cell>
        </row>
        <row r="119">
          <cell r="A119" t="str">
            <v>Stief</v>
          </cell>
          <cell r="B119" t="str">
            <v>Oak</v>
          </cell>
          <cell r="C119">
            <v>2</v>
          </cell>
          <cell r="D119">
            <v>42</v>
          </cell>
          <cell r="E119">
            <v>21</v>
          </cell>
          <cell r="F119">
            <v>33</v>
          </cell>
          <cell r="G119">
            <v>0</v>
          </cell>
          <cell r="H119">
            <v>0</v>
          </cell>
        </row>
        <row r="120">
          <cell r="A120" t="str">
            <v>Thompson,JE</v>
          </cell>
          <cell r="B120" t="str">
            <v>Oak</v>
          </cell>
          <cell r="C120">
            <v>3</v>
          </cell>
          <cell r="D120">
            <v>28</v>
          </cell>
          <cell r="E120">
            <v>9.3333333333333339</v>
          </cell>
          <cell r="F120">
            <v>13</v>
          </cell>
          <cell r="G120">
            <v>0</v>
          </cell>
          <cell r="H120">
            <v>0</v>
          </cell>
        </row>
        <row r="121">
          <cell r="A121" t="str">
            <v>Torosian</v>
          </cell>
          <cell r="B121" t="str">
            <v>Oak</v>
          </cell>
          <cell r="C121">
            <v>7</v>
          </cell>
          <cell r="D121">
            <v>124</v>
          </cell>
          <cell r="E121">
            <v>17.714285714285715</v>
          </cell>
          <cell r="F121">
            <v>26</v>
          </cell>
          <cell r="G121">
            <v>0</v>
          </cell>
          <cell r="H121">
            <v>0</v>
          </cell>
        </row>
        <row r="122">
          <cell r="A122" t="str">
            <v>Van Divier</v>
          </cell>
          <cell r="B122" t="str">
            <v>Oak</v>
          </cell>
          <cell r="C122">
            <v>1</v>
          </cell>
          <cell r="D122">
            <v>-3</v>
          </cell>
          <cell r="E122">
            <v>-3</v>
          </cell>
          <cell r="F122">
            <v>-3</v>
          </cell>
          <cell r="G122">
            <v>0</v>
          </cell>
          <cell r="H122">
            <v>0</v>
          </cell>
        </row>
        <row r="123">
          <cell r="A123" t="str">
            <v>Whittington</v>
          </cell>
          <cell r="B123" t="str">
            <v>Oak</v>
          </cell>
          <cell r="C123">
            <v>28</v>
          </cell>
          <cell r="D123">
            <v>282</v>
          </cell>
          <cell r="E123">
            <v>10.071428571428571</v>
          </cell>
          <cell r="F123">
            <v>20</v>
          </cell>
          <cell r="G123">
            <v>2</v>
          </cell>
          <cell r="H123">
            <v>0</v>
          </cell>
        </row>
        <row r="124">
          <cell r="B124" t="str">
            <v>Oak</v>
          </cell>
          <cell r="C124">
            <v>33</v>
          </cell>
          <cell r="D124">
            <v>468</v>
          </cell>
          <cell r="E124">
            <v>14.181818181818182</v>
          </cell>
          <cell r="F124">
            <v>35</v>
          </cell>
          <cell r="G124">
            <v>2</v>
          </cell>
          <cell r="H124">
            <v>0</v>
          </cell>
        </row>
        <row r="128">
          <cell r="A128" t="str">
            <v>Besana</v>
          </cell>
          <cell r="B128" t="str">
            <v>Oak</v>
          </cell>
          <cell r="C128">
            <v>424</v>
          </cell>
          <cell r="D128">
            <v>254</v>
          </cell>
          <cell r="E128">
            <v>59.905660377358494</v>
          </cell>
          <cell r="F128">
            <v>2803</v>
          </cell>
          <cell r="G128">
            <v>15</v>
          </cell>
          <cell r="H128">
            <v>38</v>
          </cell>
          <cell r="I128">
            <v>11</v>
          </cell>
          <cell r="J128">
            <v>3.5377358490566038</v>
          </cell>
          <cell r="K128">
            <v>2.5943396226415096</v>
          </cell>
          <cell r="L128">
            <v>6.6108490566037732</v>
          </cell>
          <cell r="M128">
            <v>80.532625786163507</v>
          </cell>
          <cell r="N128">
            <v>7</v>
          </cell>
          <cell r="O128">
            <v>60</v>
          </cell>
        </row>
        <row r="129">
          <cell r="A129" t="str">
            <v>Grant</v>
          </cell>
          <cell r="B129" t="str">
            <v>Oak</v>
          </cell>
          <cell r="C129">
            <v>35</v>
          </cell>
          <cell r="D129">
            <v>11</v>
          </cell>
          <cell r="E129">
            <v>31.428571428571427</v>
          </cell>
          <cell r="F129">
            <v>53</v>
          </cell>
          <cell r="G129">
            <v>0</v>
          </cell>
          <cell r="H129">
            <v>14</v>
          </cell>
          <cell r="I129">
            <v>3</v>
          </cell>
          <cell r="J129">
            <v>0</v>
          </cell>
          <cell r="K129">
            <v>8.5714285714285712</v>
          </cell>
          <cell r="L129">
            <v>1.5142857142857142</v>
          </cell>
          <cell r="M129">
            <v>5.0595238095238093</v>
          </cell>
          <cell r="N129">
            <v>0</v>
          </cell>
          <cell r="O129">
            <v>10</v>
          </cell>
        </row>
        <row r="130">
          <cell r="B130" t="str">
            <v>Oak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A131" t="str">
            <v>Ramsey</v>
          </cell>
          <cell r="B131" t="str">
            <v>Oak</v>
          </cell>
          <cell r="C131">
            <v>17</v>
          </cell>
          <cell r="D131">
            <v>11</v>
          </cell>
          <cell r="E131">
            <v>64.705882352941174</v>
          </cell>
          <cell r="F131">
            <v>223</v>
          </cell>
          <cell r="G131">
            <v>0</v>
          </cell>
          <cell r="H131">
            <v>33</v>
          </cell>
          <cell r="I131">
            <v>1</v>
          </cell>
          <cell r="J131">
            <v>0</v>
          </cell>
          <cell r="K131">
            <v>5.8823529411764701</v>
          </cell>
          <cell r="L131">
            <v>13.117647058823529</v>
          </cell>
          <cell r="M131">
            <v>83.578431372549019</v>
          </cell>
          <cell r="N131">
            <v>1</v>
          </cell>
          <cell r="O131">
            <v>4</v>
          </cell>
        </row>
        <row r="136">
          <cell r="A136" t="str">
            <v>Banks</v>
          </cell>
          <cell r="B136" t="str">
            <v>Oak</v>
          </cell>
          <cell r="C136">
            <v>25</v>
          </cell>
          <cell r="D136">
            <v>6</v>
          </cell>
          <cell r="E136">
            <v>120</v>
          </cell>
          <cell r="F136">
            <v>4.8</v>
          </cell>
          <cell r="G136">
            <v>17</v>
          </cell>
          <cell r="H136">
            <v>0</v>
          </cell>
          <cell r="I136">
            <v>1</v>
          </cell>
        </row>
        <row r="137">
          <cell r="B137" t="str">
            <v>Oak</v>
          </cell>
          <cell r="C137">
            <v>12</v>
          </cell>
          <cell r="D137">
            <v>1</v>
          </cell>
          <cell r="E137">
            <v>56</v>
          </cell>
          <cell r="F137">
            <v>4.666666666666667</v>
          </cell>
          <cell r="G137">
            <v>11</v>
          </cell>
          <cell r="H137">
            <v>0</v>
          </cell>
          <cell r="I137">
            <v>2</v>
          </cell>
        </row>
        <row r="138">
          <cell r="A138" t="str">
            <v>Quinn</v>
          </cell>
          <cell r="B138" t="str">
            <v>Oak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46">
          <cell r="B146" t="str">
            <v>Oak</v>
          </cell>
          <cell r="C146">
            <v>38</v>
          </cell>
          <cell r="D146">
            <v>778</v>
          </cell>
          <cell r="E146">
            <v>20.473684210526315</v>
          </cell>
          <cell r="F146">
            <v>46</v>
          </cell>
          <cell r="G146">
            <v>0</v>
          </cell>
          <cell r="H146">
            <v>4</v>
          </cell>
        </row>
        <row r="147">
          <cell r="A147" t="str">
            <v>Carter</v>
          </cell>
          <cell r="B147" t="str">
            <v>Oak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B148" t="str">
            <v>Oak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Jefferson</v>
          </cell>
          <cell r="B149" t="str">
            <v>Oak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>Jordan</v>
          </cell>
          <cell r="B150" t="str">
            <v>Oak</v>
          </cell>
          <cell r="C150">
            <v>6</v>
          </cell>
          <cell r="D150">
            <v>137</v>
          </cell>
          <cell r="E150">
            <v>22.833333333333332</v>
          </cell>
          <cell r="F150">
            <v>41</v>
          </cell>
          <cell r="G150">
            <v>0</v>
          </cell>
          <cell r="H150">
            <v>0</v>
          </cell>
        </row>
        <row r="151">
          <cell r="B151" t="str">
            <v>Oak</v>
          </cell>
          <cell r="C151">
            <v>19</v>
          </cell>
          <cell r="D151">
            <v>380</v>
          </cell>
          <cell r="E151">
            <v>20</v>
          </cell>
          <cell r="F151">
            <v>43</v>
          </cell>
          <cell r="G151">
            <v>0</v>
          </cell>
          <cell r="H151">
            <v>0</v>
          </cell>
        </row>
        <row r="152">
          <cell r="A152" t="str">
            <v>Moore,D</v>
          </cell>
          <cell r="B152" t="str">
            <v>Oak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Newton</v>
          </cell>
          <cell r="B153" t="str">
            <v>Oak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Shaw</v>
          </cell>
          <cell r="B154" t="str">
            <v>Oak</v>
          </cell>
          <cell r="C154">
            <v>2</v>
          </cell>
          <cell r="D154">
            <v>26</v>
          </cell>
          <cell r="E154">
            <v>13</v>
          </cell>
          <cell r="F154">
            <v>17</v>
          </cell>
          <cell r="G154">
            <v>0</v>
          </cell>
          <cell r="H154">
            <v>0</v>
          </cell>
        </row>
        <row r="155">
          <cell r="A155" t="str">
            <v>Smith,H</v>
          </cell>
          <cell r="B155" t="str">
            <v>Oak</v>
          </cell>
          <cell r="C155">
            <v>3</v>
          </cell>
          <cell r="D155">
            <v>49</v>
          </cell>
          <cell r="E155">
            <v>16.333333333333332</v>
          </cell>
          <cell r="F155">
            <v>19</v>
          </cell>
          <cell r="G155">
            <v>0</v>
          </cell>
          <cell r="H155">
            <v>0</v>
          </cell>
        </row>
        <row r="161">
          <cell r="A161" t="str">
            <v>Talley</v>
          </cell>
          <cell r="B161" t="str">
            <v>Oak</v>
          </cell>
          <cell r="C161">
            <v>90</v>
          </cell>
          <cell r="D161">
            <v>3822</v>
          </cell>
          <cell r="E161">
            <v>42.466666666666669</v>
          </cell>
          <cell r="F161">
            <v>84</v>
          </cell>
          <cell r="G161">
            <v>0</v>
          </cell>
          <cell r="H161">
            <v>0</v>
          </cell>
        </row>
        <row r="169">
          <cell r="A169" t="str">
            <v>Shea</v>
          </cell>
          <cell r="B169" t="str">
            <v>Oak</v>
          </cell>
          <cell r="C169">
            <v>70</v>
          </cell>
          <cell r="D169">
            <v>7</v>
          </cell>
          <cell r="E169">
            <v>4237</v>
          </cell>
          <cell r="F169">
            <v>30</v>
          </cell>
          <cell r="G169">
            <v>26</v>
          </cell>
          <cell r="H169">
            <v>34</v>
          </cell>
          <cell r="I169">
            <v>23</v>
          </cell>
          <cell r="J169">
            <v>67.64705882352942</v>
          </cell>
          <cell r="K169">
            <v>49</v>
          </cell>
          <cell r="M169">
            <v>0</v>
          </cell>
          <cell r="N169">
            <v>0</v>
          </cell>
          <cell r="O169">
            <v>6</v>
          </cell>
          <cell r="P169">
            <v>5</v>
          </cell>
          <cell r="Q169">
            <v>13</v>
          </cell>
          <cell r="R169">
            <v>10</v>
          </cell>
          <cell r="S169">
            <v>13</v>
          </cell>
          <cell r="T169">
            <v>8</v>
          </cell>
          <cell r="U169">
            <v>2</v>
          </cell>
          <cell r="V169">
            <v>0</v>
          </cell>
        </row>
        <row r="170">
          <cell r="A170" t="str">
            <v>Talley</v>
          </cell>
          <cell r="B170" t="str">
            <v>Oak</v>
          </cell>
          <cell r="C170">
            <v>1</v>
          </cell>
          <cell r="D170">
            <v>0</v>
          </cell>
          <cell r="E170">
            <v>66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80">
          <cell r="B180" t="str">
            <v>Oak</v>
          </cell>
          <cell r="C180">
            <v>7</v>
          </cell>
          <cell r="D180">
            <v>17</v>
          </cell>
          <cell r="E180">
            <v>2.4285714285714284</v>
          </cell>
          <cell r="F180">
            <v>8</v>
          </cell>
          <cell r="G180">
            <v>0</v>
          </cell>
          <cell r="H180">
            <v>0</v>
          </cell>
        </row>
        <row r="181">
          <cell r="A181" t="str">
            <v>Drake</v>
          </cell>
          <cell r="B181" t="str">
            <v>Oak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Duncan</v>
          </cell>
          <cell r="B182" t="str">
            <v>Oak</v>
          </cell>
          <cell r="C182">
            <v>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Manumaleuga</v>
          </cell>
          <cell r="B183" t="str">
            <v>Oak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B184" t="str">
            <v>Oak</v>
          </cell>
          <cell r="C184">
            <v>2</v>
          </cell>
          <cell r="D184">
            <v>-1</v>
          </cell>
          <cell r="E184">
            <v>-0.5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Plummer</v>
          </cell>
          <cell r="B185" t="str">
            <v>Oak</v>
          </cell>
          <cell r="C185">
            <v>2</v>
          </cell>
          <cell r="D185">
            <v>10</v>
          </cell>
          <cell r="E185">
            <v>5</v>
          </cell>
          <cell r="F185">
            <v>7</v>
          </cell>
          <cell r="G185">
            <v>0</v>
          </cell>
          <cell r="H185">
            <v>0</v>
          </cell>
        </row>
        <row r="186">
          <cell r="A186" t="str">
            <v>Quinn</v>
          </cell>
          <cell r="B186" t="str">
            <v>Oak</v>
          </cell>
          <cell r="C186">
            <v>10</v>
          </cell>
          <cell r="D186">
            <v>147</v>
          </cell>
          <cell r="E186">
            <v>14.7</v>
          </cell>
          <cell r="F186">
            <v>27</v>
          </cell>
          <cell r="G186">
            <v>0</v>
          </cell>
          <cell r="H186">
            <v>0</v>
          </cell>
        </row>
        <row r="195">
          <cell r="A195" t="str">
            <v>Bennett</v>
          </cell>
          <cell r="B195" t="str">
            <v>Oak</v>
          </cell>
          <cell r="C195">
            <v>8.5</v>
          </cell>
          <cell r="D195">
            <v>67.5</v>
          </cell>
          <cell r="F195">
            <v>8.5</v>
          </cell>
        </row>
        <row r="196">
          <cell r="A196" t="str">
            <v>Browning</v>
          </cell>
          <cell r="B196" t="str">
            <v>Oak</v>
          </cell>
          <cell r="C196">
            <v>12.5</v>
          </cell>
          <cell r="D196">
            <v>65.5</v>
          </cell>
          <cell r="F196">
            <v>14</v>
          </cell>
        </row>
        <row r="197">
          <cell r="A197" t="str">
            <v>Callahan</v>
          </cell>
          <cell r="B197" t="str">
            <v>Oak</v>
          </cell>
          <cell r="C197">
            <v>2.5</v>
          </cell>
          <cell r="D197">
            <v>30.5</v>
          </cell>
          <cell r="F197">
            <v>2</v>
          </cell>
        </row>
        <row r="198">
          <cell r="A198" t="str">
            <v>Drake</v>
          </cell>
          <cell r="B198" t="str">
            <v>Oak</v>
          </cell>
          <cell r="C198">
            <v>1</v>
          </cell>
          <cell r="D198">
            <v>9</v>
          </cell>
          <cell r="F198">
            <v>1</v>
          </cell>
        </row>
        <row r="199">
          <cell r="A199" t="str">
            <v>Jefferson</v>
          </cell>
          <cell r="B199" t="str">
            <v>Oak</v>
          </cell>
          <cell r="C199">
            <v>1</v>
          </cell>
          <cell r="D199">
            <v>5</v>
          </cell>
          <cell r="F199">
            <v>1</v>
          </cell>
        </row>
        <row r="200">
          <cell r="A200" t="str">
            <v>Levasa</v>
          </cell>
          <cell r="B200" t="str">
            <v>Oak</v>
          </cell>
          <cell r="C200">
            <v>1.5</v>
          </cell>
          <cell r="D200">
            <v>3</v>
          </cell>
          <cell r="F200">
            <v>1</v>
          </cell>
        </row>
        <row r="201">
          <cell r="A201" t="str">
            <v>Lucas</v>
          </cell>
          <cell r="B201" t="str">
            <v>Oak</v>
          </cell>
          <cell r="C201">
            <v>6.5</v>
          </cell>
          <cell r="D201">
            <v>58</v>
          </cell>
          <cell r="F201">
            <v>5.5</v>
          </cell>
        </row>
        <row r="202">
          <cell r="A202" t="str">
            <v>Manumaleuga</v>
          </cell>
          <cell r="B202" t="str">
            <v>Oak</v>
          </cell>
          <cell r="C202">
            <v>4.5</v>
          </cell>
          <cell r="D202">
            <v>35</v>
          </cell>
          <cell r="F202">
            <v>3</v>
          </cell>
        </row>
        <row r="203">
          <cell r="A203" t="str">
            <v>McClanahan</v>
          </cell>
          <cell r="B203" t="str">
            <v>Oak</v>
          </cell>
          <cell r="C203">
            <v>4</v>
          </cell>
          <cell r="D203">
            <v>20</v>
          </cell>
          <cell r="F203">
            <v>3</v>
          </cell>
        </row>
        <row r="204">
          <cell r="A204" t="str">
            <v>Mohr</v>
          </cell>
          <cell r="B204" t="str">
            <v>Oak</v>
          </cell>
          <cell r="C204">
            <v>2</v>
          </cell>
          <cell r="D204">
            <v>14</v>
          </cell>
          <cell r="F204">
            <v>1</v>
          </cell>
        </row>
        <row r="205">
          <cell r="A205" t="str">
            <v>Moore,T</v>
          </cell>
          <cell r="B205" t="str">
            <v>Oak</v>
          </cell>
          <cell r="C205">
            <v>1</v>
          </cell>
          <cell r="D205">
            <v>5</v>
          </cell>
          <cell r="F205">
            <v>0.5</v>
          </cell>
        </row>
        <row r="206">
          <cell r="A206" t="str">
            <v>Plummer</v>
          </cell>
          <cell r="B206" t="str">
            <v>Oak</v>
          </cell>
          <cell r="C206">
            <v>1</v>
          </cell>
          <cell r="D206">
            <v>11</v>
          </cell>
          <cell r="F206">
            <v>1</v>
          </cell>
        </row>
        <row r="207">
          <cell r="A207" t="str">
            <v>Quinn</v>
          </cell>
          <cell r="B207" t="str">
            <v>Oak</v>
          </cell>
          <cell r="C207">
            <v>2</v>
          </cell>
          <cell r="D207">
            <v>11</v>
          </cell>
          <cell r="F207">
            <v>1</v>
          </cell>
        </row>
        <row r="208">
          <cell r="A208" t="str">
            <v>Shaw</v>
          </cell>
          <cell r="B208" t="str">
            <v>Oak</v>
          </cell>
          <cell r="C208">
            <v>5</v>
          </cell>
          <cell r="D208">
            <v>48</v>
          </cell>
          <cell r="F208">
            <v>4.5</v>
          </cell>
        </row>
        <row r="209">
          <cell r="A209" t="str">
            <v>Sullivan,C</v>
          </cell>
          <cell r="B209" t="str">
            <v>Oak</v>
          </cell>
          <cell r="C209">
            <v>2.5</v>
          </cell>
          <cell r="D209">
            <v>15</v>
          </cell>
          <cell r="F209">
            <v>1</v>
          </cell>
        </row>
        <row r="210">
          <cell r="A210" t="str">
            <v>Sullivan,J</v>
          </cell>
          <cell r="B210" t="str">
            <v>Oak</v>
          </cell>
          <cell r="C210">
            <v>0</v>
          </cell>
          <cell r="D210">
            <v>0</v>
          </cell>
          <cell r="F210">
            <v>1</v>
          </cell>
        </row>
        <row r="211">
          <cell r="A211" t="str">
            <v>Worthy</v>
          </cell>
          <cell r="B211" t="str">
            <v>Oak</v>
          </cell>
          <cell r="C211">
            <v>2.5</v>
          </cell>
          <cell r="D211">
            <v>16.5</v>
          </cell>
          <cell r="F211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vs Pit"/>
      <sheetName val="vs Den"/>
      <sheetName val="vs SA"/>
      <sheetName val="at Chi"/>
      <sheetName val="at Arz"/>
      <sheetName val="vs Hou"/>
      <sheetName val="vs Mch"/>
      <sheetName val="at Was"/>
      <sheetName val="at Bir"/>
      <sheetName val="vs Jac"/>
      <sheetName val="at NJ"/>
      <sheetName val="at TB"/>
      <sheetName val="at Hou"/>
      <sheetName val="vs Oak"/>
      <sheetName val="vs Chi"/>
      <sheetName val="vs LA"/>
      <sheetName val="at Mch"/>
      <sheetName val="at SA"/>
      <sheetName val="extra 3"/>
      <sheetName val="Roster"/>
      <sheetName val="Summary"/>
    </sheetNames>
    <sheetDataSet>
      <sheetData sheetId="0">
        <row r="11">
          <cell r="D11">
            <v>285</v>
          </cell>
          <cell r="M11">
            <v>392</v>
          </cell>
        </row>
        <row r="12">
          <cell r="D12">
            <v>89</v>
          </cell>
          <cell r="M12">
            <v>185</v>
          </cell>
        </row>
        <row r="13">
          <cell r="D13">
            <v>159</v>
          </cell>
          <cell r="M13">
            <v>166</v>
          </cell>
        </row>
        <row r="14">
          <cell r="D14">
            <v>37</v>
          </cell>
          <cell r="M14">
            <v>41</v>
          </cell>
        </row>
        <row r="15">
          <cell r="C15">
            <v>54</v>
          </cell>
          <cell r="D15">
            <v>200</v>
          </cell>
          <cell r="E15">
            <v>0.27</v>
          </cell>
          <cell r="N15">
            <v>0.39903846153846156</v>
          </cell>
          <cell r="R15" t="str">
            <v>54/200</v>
          </cell>
          <cell r="S15" t="str">
            <v>83/208</v>
          </cell>
        </row>
        <row r="16">
          <cell r="C16">
            <v>3</v>
          </cell>
          <cell r="D16">
            <v>13</v>
          </cell>
          <cell r="E16">
            <v>0.23076923076923078</v>
          </cell>
          <cell r="N16">
            <v>0.4</v>
          </cell>
          <cell r="R16" t="str">
            <v>3/13</v>
          </cell>
          <cell r="S16" t="str">
            <v>6/15</v>
          </cell>
        </row>
        <row r="18">
          <cell r="D18">
            <v>397</v>
          </cell>
          <cell r="M18">
            <v>683</v>
          </cell>
        </row>
        <row r="19">
          <cell r="D19">
            <v>1559</v>
          </cell>
          <cell r="E19">
            <v>86.611111111111114</v>
          </cell>
          <cell r="M19">
            <v>3035</v>
          </cell>
          <cell r="N19">
            <v>168.61111111111111</v>
          </cell>
        </row>
        <row r="20">
          <cell r="D20">
            <v>3.9269521410579347</v>
          </cell>
          <cell r="M20">
            <v>4.4436310395314784</v>
          </cell>
        </row>
        <row r="22">
          <cell r="D22">
            <v>614</v>
          </cell>
          <cell r="M22">
            <v>449</v>
          </cell>
        </row>
        <row r="23">
          <cell r="D23">
            <v>282</v>
          </cell>
          <cell r="M23">
            <v>267</v>
          </cell>
        </row>
        <row r="24">
          <cell r="D24">
            <v>45.928338762214985</v>
          </cell>
          <cell r="M24">
            <v>59.465478841870819</v>
          </cell>
        </row>
        <row r="25">
          <cell r="D25">
            <v>3368</v>
          </cell>
          <cell r="M25">
            <v>3507</v>
          </cell>
        </row>
        <row r="26">
          <cell r="D26">
            <v>52</v>
          </cell>
          <cell r="M26">
            <v>37</v>
          </cell>
        </row>
        <row r="27">
          <cell r="D27">
            <v>415</v>
          </cell>
          <cell r="M27">
            <v>225</v>
          </cell>
        </row>
        <row r="28">
          <cell r="D28">
            <v>2953</v>
          </cell>
          <cell r="E28">
            <v>164.05555555555554</v>
          </cell>
          <cell r="M28">
            <v>3282</v>
          </cell>
          <cell r="N28">
            <v>182.33333333333334</v>
          </cell>
        </row>
        <row r="29">
          <cell r="D29">
            <v>4.4339339339339343</v>
          </cell>
          <cell r="M29">
            <v>6.7530864197530862</v>
          </cell>
        </row>
        <row r="30">
          <cell r="D30">
            <v>11.943262411347519</v>
          </cell>
          <cell r="M30">
            <v>13.134831460674157</v>
          </cell>
        </row>
        <row r="33">
          <cell r="D33">
            <v>4512</v>
          </cell>
          <cell r="E33">
            <v>250.66666666666666</v>
          </cell>
          <cell r="M33">
            <v>6317</v>
          </cell>
          <cell r="N33">
            <v>350.94444444444446</v>
          </cell>
        </row>
        <row r="34">
          <cell r="D34">
            <v>34.552304964539005</v>
          </cell>
          <cell r="M34">
            <v>48.044958049707134</v>
          </cell>
        </row>
        <row r="35">
          <cell r="D35">
            <v>65.447695035460995</v>
          </cell>
          <cell r="M35">
            <v>51.955041950292859</v>
          </cell>
        </row>
        <row r="37">
          <cell r="D37">
            <v>1063</v>
          </cell>
          <cell r="M37">
            <v>1169</v>
          </cell>
        </row>
        <row r="38">
          <cell r="D38">
            <v>4.2445907808090313</v>
          </cell>
          <cell r="M38">
            <v>5.4037639007698886</v>
          </cell>
        </row>
        <row r="41">
          <cell r="D41">
            <v>33</v>
          </cell>
          <cell r="M41">
            <v>10</v>
          </cell>
        </row>
        <row r="42">
          <cell r="D42">
            <v>276</v>
          </cell>
          <cell r="M42">
            <v>167</v>
          </cell>
        </row>
        <row r="43">
          <cell r="D43">
            <v>0</v>
          </cell>
          <cell r="M43">
            <v>0</v>
          </cell>
        </row>
        <row r="45">
          <cell r="D45">
            <v>103</v>
          </cell>
          <cell r="M45">
            <v>68</v>
          </cell>
        </row>
        <row r="46">
          <cell r="D46">
            <v>3793</v>
          </cell>
          <cell r="M46">
            <v>2740</v>
          </cell>
        </row>
        <row r="47">
          <cell r="D47">
            <v>36.825242718446603</v>
          </cell>
          <cell r="M47">
            <v>40.294117647058826</v>
          </cell>
        </row>
        <row r="49">
          <cell r="D49">
            <v>28</v>
          </cell>
          <cell r="M49">
            <v>59</v>
          </cell>
        </row>
        <row r="50">
          <cell r="D50">
            <v>128</v>
          </cell>
          <cell r="M50">
            <v>652</v>
          </cell>
        </row>
        <row r="51">
          <cell r="D51">
            <v>4.5714285714285712</v>
          </cell>
          <cell r="M51">
            <v>11.050847457627119</v>
          </cell>
        </row>
        <row r="52">
          <cell r="D52">
            <v>21</v>
          </cell>
          <cell r="M52">
            <v>16</v>
          </cell>
        </row>
        <row r="53">
          <cell r="D53">
            <v>0</v>
          </cell>
          <cell r="M53">
            <v>1</v>
          </cell>
        </row>
        <row r="55">
          <cell r="D55">
            <v>91</v>
          </cell>
          <cell r="M55">
            <v>50</v>
          </cell>
        </row>
        <row r="56">
          <cell r="D56">
            <v>1375</v>
          </cell>
          <cell r="M56">
            <v>847</v>
          </cell>
        </row>
        <row r="57">
          <cell r="D57">
            <v>15.109890109890109</v>
          </cell>
          <cell r="M57">
            <v>16.940000000000001</v>
          </cell>
        </row>
        <row r="58">
          <cell r="D58">
            <v>0</v>
          </cell>
          <cell r="M58">
            <v>0</v>
          </cell>
        </row>
        <row r="60">
          <cell r="D60">
            <v>54</v>
          </cell>
          <cell r="M60">
            <v>105</v>
          </cell>
        </row>
        <row r="61">
          <cell r="D61">
            <v>4</v>
          </cell>
          <cell r="M61">
            <v>15</v>
          </cell>
        </row>
        <row r="62">
          <cell r="D62">
            <v>7.4074074074074066</v>
          </cell>
          <cell r="M62">
            <v>14.285714285714285</v>
          </cell>
        </row>
        <row r="63">
          <cell r="D63">
            <v>2986</v>
          </cell>
          <cell r="M63">
            <v>6282</v>
          </cell>
        </row>
        <row r="65">
          <cell r="D65">
            <v>150</v>
          </cell>
          <cell r="M65">
            <v>127</v>
          </cell>
        </row>
        <row r="66">
          <cell r="D66">
            <v>1168</v>
          </cell>
          <cell r="M66">
            <v>1040</v>
          </cell>
        </row>
        <row r="68">
          <cell r="D68">
            <v>36</v>
          </cell>
          <cell r="M68">
            <v>47</v>
          </cell>
        </row>
        <row r="69">
          <cell r="D69">
            <v>12</v>
          </cell>
          <cell r="M69">
            <v>19</v>
          </cell>
        </row>
        <row r="70">
          <cell r="D70">
            <v>6</v>
          </cell>
          <cell r="M70">
            <v>2</v>
          </cell>
        </row>
        <row r="71">
          <cell r="D71">
            <v>0</v>
          </cell>
          <cell r="M71">
            <v>0</v>
          </cell>
        </row>
        <row r="72">
          <cell r="D72">
            <v>26</v>
          </cell>
          <cell r="M72">
            <v>18</v>
          </cell>
        </row>
        <row r="73">
          <cell r="D73">
            <v>1</v>
          </cell>
          <cell r="M73">
            <v>0</v>
          </cell>
        </row>
        <row r="75">
          <cell r="D75">
            <v>168</v>
          </cell>
          <cell r="M75">
            <v>542</v>
          </cell>
        </row>
        <row r="76">
          <cell r="D76">
            <v>16</v>
          </cell>
          <cell r="M76">
            <v>66</v>
          </cell>
        </row>
        <row r="77">
          <cell r="D77">
            <v>4</v>
          </cell>
          <cell r="M77">
            <v>36</v>
          </cell>
        </row>
        <row r="78">
          <cell r="D78">
            <v>11</v>
          </cell>
          <cell r="M78">
            <v>29</v>
          </cell>
        </row>
        <row r="79">
          <cell r="D79">
            <v>1</v>
          </cell>
          <cell r="M79">
            <v>1</v>
          </cell>
        </row>
        <row r="80">
          <cell r="D80">
            <v>15</v>
          </cell>
          <cell r="M80">
            <v>62</v>
          </cell>
        </row>
        <row r="81">
          <cell r="D81">
            <v>0</v>
          </cell>
          <cell r="M81">
            <v>1</v>
          </cell>
        </row>
        <row r="82">
          <cell r="D82">
            <v>0</v>
          </cell>
          <cell r="M82">
            <v>2</v>
          </cell>
        </row>
        <row r="83">
          <cell r="D83">
            <v>19</v>
          </cell>
          <cell r="M83">
            <v>26</v>
          </cell>
        </row>
        <row r="84">
          <cell r="D84">
            <v>35</v>
          </cell>
          <cell r="M84">
            <v>37</v>
          </cell>
        </row>
        <row r="85">
          <cell r="D85">
            <v>54.285714285714285</v>
          </cell>
          <cell r="M85">
            <v>70.270270270270274</v>
          </cell>
        </row>
        <row r="86">
          <cell r="D86" t="str">
            <v>27:30</v>
          </cell>
          <cell r="M86" t="str">
            <v>32:30</v>
          </cell>
        </row>
        <row r="90">
          <cell r="A90" t="str">
            <v>Anderson,E</v>
          </cell>
          <cell r="B90" t="str">
            <v>Okl</v>
          </cell>
          <cell r="C90">
            <v>52</v>
          </cell>
          <cell r="D90">
            <v>315</v>
          </cell>
          <cell r="E90">
            <v>6.0576923076923075</v>
          </cell>
          <cell r="F90">
            <v>23</v>
          </cell>
          <cell r="G90">
            <v>2</v>
          </cell>
          <cell r="H90">
            <v>1</v>
          </cell>
        </row>
        <row r="91">
          <cell r="A91" t="str">
            <v>Boris</v>
          </cell>
          <cell r="B91" t="str">
            <v>Okl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>Harris</v>
          </cell>
          <cell r="B92" t="str">
            <v>Okl</v>
          </cell>
          <cell r="C92">
            <v>2</v>
          </cell>
          <cell r="D92">
            <v>7</v>
          </cell>
          <cell r="E92">
            <v>3.5</v>
          </cell>
          <cell r="F92">
            <v>5</v>
          </cell>
          <cell r="G92">
            <v>0</v>
          </cell>
          <cell r="H92">
            <v>0</v>
          </cell>
        </row>
        <row r="93">
          <cell r="A93" t="str">
            <v>Hill</v>
          </cell>
          <cell r="B93" t="str">
            <v>Okl</v>
          </cell>
          <cell r="C93">
            <v>1</v>
          </cell>
          <cell r="D93">
            <v>13</v>
          </cell>
          <cell r="E93">
            <v>13</v>
          </cell>
          <cell r="F93">
            <v>13</v>
          </cell>
          <cell r="G93">
            <v>0</v>
          </cell>
          <cell r="H93">
            <v>0</v>
          </cell>
        </row>
        <row r="94">
          <cell r="A94" t="str">
            <v>Hughes</v>
          </cell>
          <cell r="B94" t="str">
            <v>Okl</v>
          </cell>
          <cell r="C94">
            <v>16</v>
          </cell>
          <cell r="D94">
            <v>89</v>
          </cell>
          <cell r="E94">
            <v>5.5625</v>
          </cell>
          <cell r="F94">
            <v>13</v>
          </cell>
          <cell r="G94">
            <v>0</v>
          </cell>
          <cell r="H94">
            <v>0</v>
          </cell>
        </row>
        <row r="95">
          <cell r="B95" t="str">
            <v>Okl</v>
          </cell>
          <cell r="C95">
            <v>30</v>
          </cell>
          <cell r="D95">
            <v>86</v>
          </cell>
          <cell r="E95">
            <v>2.8666666666666667</v>
          </cell>
          <cell r="F95">
            <v>16</v>
          </cell>
          <cell r="G95">
            <v>0</v>
          </cell>
          <cell r="H95">
            <v>1</v>
          </cell>
        </row>
        <row r="96">
          <cell r="B96" t="str">
            <v>Okl</v>
          </cell>
          <cell r="C96">
            <v>5</v>
          </cell>
          <cell r="D96">
            <v>26</v>
          </cell>
          <cell r="E96">
            <v>5.2</v>
          </cell>
          <cell r="F96">
            <v>19</v>
          </cell>
          <cell r="G96">
            <v>0</v>
          </cell>
          <cell r="H96">
            <v>0</v>
          </cell>
        </row>
        <row r="97">
          <cell r="A97" t="str">
            <v>Lazarus</v>
          </cell>
          <cell r="B97" t="str">
            <v>Okl</v>
          </cell>
          <cell r="C97">
            <v>44</v>
          </cell>
          <cell r="D97">
            <v>177</v>
          </cell>
          <cell r="E97">
            <v>4.0227272727272725</v>
          </cell>
          <cell r="F97">
            <v>27</v>
          </cell>
          <cell r="G97">
            <v>0</v>
          </cell>
          <cell r="H97">
            <v>2</v>
          </cell>
        </row>
        <row r="98">
          <cell r="A98" t="str">
            <v>Loyd</v>
          </cell>
          <cell r="B98" t="str">
            <v>Okl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Ragsdale</v>
          </cell>
          <cell r="B99" t="str">
            <v>Okl</v>
          </cell>
          <cell r="C99">
            <v>42</v>
          </cell>
          <cell r="D99">
            <v>173</v>
          </cell>
          <cell r="E99">
            <v>4.1190476190476186</v>
          </cell>
          <cell r="F99">
            <v>24</v>
          </cell>
          <cell r="G99">
            <v>0</v>
          </cell>
          <cell r="H99">
            <v>2</v>
          </cell>
        </row>
        <row r="100">
          <cell r="A100" t="str">
            <v>Sample</v>
          </cell>
          <cell r="B100" t="str">
            <v>Okl</v>
          </cell>
          <cell r="C100">
            <v>65</v>
          </cell>
          <cell r="D100">
            <v>268</v>
          </cell>
          <cell r="E100">
            <v>4.1230769230769226</v>
          </cell>
          <cell r="F100">
            <v>12</v>
          </cell>
          <cell r="G100">
            <v>1</v>
          </cell>
          <cell r="H100">
            <v>0</v>
          </cell>
        </row>
        <row r="101">
          <cell r="A101" t="str">
            <v>Thornton</v>
          </cell>
          <cell r="B101" t="str">
            <v>Okl</v>
          </cell>
          <cell r="C101">
            <v>110</v>
          </cell>
          <cell r="D101">
            <v>317</v>
          </cell>
          <cell r="E101">
            <v>2.8818181818181818</v>
          </cell>
          <cell r="F101">
            <v>14</v>
          </cell>
          <cell r="G101">
            <v>1</v>
          </cell>
          <cell r="H101">
            <v>4</v>
          </cell>
        </row>
        <row r="102">
          <cell r="A102" t="str">
            <v>Turner</v>
          </cell>
          <cell r="B102" t="str">
            <v>Okl</v>
          </cell>
          <cell r="C102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B103" t="str">
            <v>Okl</v>
          </cell>
          <cell r="C103">
            <v>29</v>
          </cell>
          <cell r="D103">
            <v>88</v>
          </cell>
          <cell r="E103">
            <v>3.0344827586206895</v>
          </cell>
          <cell r="F103">
            <v>12</v>
          </cell>
          <cell r="G103">
            <v>0</v>
          </cell>
          <cell r="H103">
            <v>2</v>
          </cell>
        </row>
        <row r="108">
          <cell r="A108" t="str">
            <v>Anderson,E</v>
          </cell>
          <cell r="B108" t="str">
            <v>Okl</v>
          </cell>
          <cell r="C108">
            <v>18</v>
          </cell>
          <cell r="D108">
            <v>150</v>
          </cell>
          <cell r="E108">
            <v>8.3333333333333339</v>
          </cell>
          <cell r="F108">
            <v>23</v>
          </cell>
          <cell r="G108">
            <v>0</v>
          </cell>
          <cell r="H108">
            <v>1</v>
          </cell>
        </row>
        <row r="109">
          <cell r="A109" t="str">
            <v>Bennett</v>
          </cell>
          <cell r="B109" t="str">
            <v>Okl</v>
          </cell>
          <cell r="C109">
            <v>3</v>
          </cell>
          <cell r="D109">
            <v>34</v>
          </cell>
          <cell r="E109">
            <v>11.333333333333334</v>
          </cell>
          <cell r="F109">
            <v>14</v>
          </cell>
          <cell r="G109">
            <v>0</v>
          </cell>
          <cell r="H109">
            <v>0</v>
          </cell>
        </row>
        <row r="110">
          <cell r="A110" t="str">
            <v>Blair</v>
          </cell>
          <cell r="B110" t="str">
            <v>Okl</v>
          </cell>
          <cell r="C110">
            <v>3</v>
          </cell>
          <cell r="D110">
            <v>82</v>
          </cell>
          <cell r="E110">
            <v>27.333333333333332</v>
          </cell>
          <cell r="F110">
            <v>40</v>
          </cell>
          <cell r="G110">
            <v>0</v>
          </cell>
          <cell r="H110">
            <v>0</v>
          </cell>
        </row>
        <row r="111">
          <cell r="A111" t="str">
            <v>Crane</v>
          </cell>
          <cell r="B111" t="str">
            <v>Okl</v>
          </cell>
          <cell r="C111">
            <v>26</v>
          </cell>
          <cell r="D111">
            <v>255</v>
          </cell>
          <cell r="E111">
            <v>9.8076923076923084</v>
          </cell>
          <cell r="F111">
            <v>20</v>
          </cell>
          <cell r="G111">
            <v>2</v>
          </cell>
          <cell r="H111">
            <v>0</v>
          </cell>
        </row>
        <row r="112">
          <cell r="B112" t="str">
            <v>Okl</v>
          </cell>
          <cell r="C112">
            <v>6</v>
          </cell>
          <cell r="D112">
            <v>46</v>
          </cell>
          <cell r="E112">
            <v>7.666666666666667</v>
          </cell>
          <cell r="F112">
            <v>17</v>
          </cell>
          <cell r="G112">
            <v>1</v>
          </cell>
          <cell r="H112">
            <v>0</v>
          </cell>
        </row>
        <row r="113">
          <cell r="B113" t="str">
            <v>Okl</v>
          </cell>
          <cell r="C113">
            <v>2</v>
          </cell>
          <cell r="D113">
            <v>36</v>
          </cell>
          <cell r="E113">
            <v>18</v>
          </cell>
          <cell r="F113">
            <v>19</v>
          </cell>
          <cell r="G113">
            <v>0</v>
          </cell>
          <cell r="H113">
            <v>0</v>
          </cell>
        </row>
        <row r="114">
          <cell r="A114" t="str">
            <v>Hughes</v>
          </cell>
          <cell r="B114" t="str">
            <v>Okl</v>
          </cell>
          <cell r="C114">
            <v>7</v>
          </cell>
          <cell r="D114">
            <v>47</v>
          </cell>
          <cell r="E114">
            <v>6.7142857142857144</v>
          </cell>
          <cell r="F114">
            <v>14</v>
          </cell>
          <cell r="G114">
            <v>0</v>
          </cell>
          <cell r="H114">
            <v>0</v>
          </cell>
        </row>
        <row r="115">
          <cell r="B115" t="str">
            <v>Okl</v>
          </cell>
          <cell r="C115">
            <v>11</v>
          </cell>
          <cell r="D115">
            <v>112</v>
          </cell>
          <cell r="E115">
            <v>10.181818181818182</v>
          </cell>
          <cell r="F115">
            <v>19</v>
          </cell>
          <cell r="G115">
            <v>1</v>
          </cell>
          <cell r="H115">
            <v>1</v>
          </cell>
        </row>
        <row r="116">
          <cell r="A116" t="str">
            <v>Lazarus</v>
          </cell>
          <cell r="B116" t="str">
            <v>Okl</v>
          </cell>
          <cell r="C116">
            <v>17</v>
          </cell>
          <cell r="D116">
            <v>171</v>
          </cell>
          <cell r="E116">
            <v>10.058823529411764</v>
          </cell>
          <cell r="F116">
            <v>20</v>
          </cell>
          <cell r="G116">
            <v>1</v>
          </cell>
          <cell r="H116">
            <v>0</v>
          </cell>
        </row>
        <row r="117">
          <cell r="A117" t="str">
            <v>Prater</v>
          </cell>
          <cell r="B117" t="str">
            <v>Okl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 t="str">
            <v>Price</v>
          </cell>
          <cell r="B118" t="str">
            <v>Okl</v>
          </cell>
          <cell r="C118">
            <v>7</v>
          </cell>
          <cell r="D118">
            <v>78</v>
          </cell>
          <cell r="E118">
            <v>11.142857142857142</v>
          </cell>
          <cell r="F118">
            <v>20</v>
          </cell>
          <cell r="G118">
            <v>1</v>
          </cell>
          <cell r="H118">
            <v>0</v>
          </cell>
        </row>
        <row r="119">
          <cell r="A119" t="str">
            <v>Ragsdale</v>
          </cell>
          <cell r="B119" t="str">
            <v>Okl</v>
          </cell>
          <cell r="C119">
            <v>12</v>
          </cell>
          <cell r="D119">
            <v>87</v>
          </cell>
          <cell r="E119">
            <v>7.25</v>
          </cell>
          <cell r="F119">
            <v>18</v>
          </cell>
          <cell r="G119">
            <v>0</v>
          </cell>
          <cell r="H119">
            <v>1</v>
          </cell>
        </row>
        <row r="120">
          <cell r="A120" t="str">
            <v>Sample</v>
          </cell>
          <cell r="B120" t="str">
            <v>Okl</v>
          </cell>
          <cell r="C120">
            <v>22</v>
          </cell>
          <cell r="D120">
            <v>247</v>
          </cell>
          <cell r="E120">
            <v>11.227272727272727</v>
          </cell>
          <cell r="F120">
            <v>25</v>
          </cell>
          <cell r="G120">
            <v>1</v>
          </cell>
          <cell r="H120">
            <v>2</v>
          </cell>
        </row>
        <row r="121">
          <cell r="A121" t="str">
            <v>Steptoe</v>
          </cell>
          <cell r="B121" t="str">
            <v>Okl</v>
          </cell>
          <cell r="C121">
            <v>14</v>
          </cell>
          <cell r="D121">
            <v>186</v>
          </cell>
          <cell r="E121">
            <v>13.285714285714286</v>
          </cell>
          <cell r="F121">
            <v>29</v>
          </cell>
          <cell r="G121">
            <v>0</v>
          </cell>
          <cell r="H121">
            <v>0</v>
          </cell>
        </row>
        <row r="122">
          <cell r="A122" t="str">
            <v>Thornton</v>
          </cell>
          <cell r="B122" t="str">
            <v>Okl</v>
          </cell>
          <cell r="C122">
            <v>25</v>
          </cell>
          <cell r="D122">
            <v>207</v>
          </cell>
          <cell r="E122">
            <v>8.2799999999999994</v>
          </cell>
          <cell r="F122">
            <v>19</v>
          </cell>
          <cell r="G122">
            <v>0</v>
          </cell>
          <cell r="H122">
            <v>1</v>
          </cell>
        </row>
        <row r="123">
          <cell r="A123" t="str">
            <v>Turner</v>
          </cell>
          <cell r="B123" t="str">
            <v>Okl</v>
          </cell>
          <cell r="C123">
            <v>26</v>
          </cell>
          <cell r="D123">
            <v>359</v>
          </cell>
          <cell r="E123">
            <v>13.807692307692308</v>
          </cell>
          <cell r="F123">
            <v>35</v>
          </cell>
          <cell r="G123">
            <v>1</v>
          </cell>
          <cell r="H123">
            <v>2</v>
          </cell>
        </row>
        <row r="124">
          <cell r="A124" t="str">
            <v>Wheeler</v>
          </cell>
          <cell r="B124" t="str">
            <v>Okl</v>
          </cell>
          <cell r="C124">
            <v>39</v>
          </cell>
          <cell r="D124">
            <v>432</v>
          </cell>
          <cell r="E124">
            <v>11.076923076923077</v>
          </cell>
          <cell r="F124">
            <v>26</v>
          </cell>
          <cell r="G124">
            <v>1</v>
          </cell>
          <cell r="H124">
            <v>0</v>
          </cell>
        </row>
        <row r="125">
          <cell r="A125" t="str">
            <v>Williams,A</v>
          </cell>
          <cell r="B125" t="str">
            <v>Okl</v>
          </cell>
          <cell r="C125">
            <v>44</v>
          </cell>
          <cell r="D125">
            <v>839</v>
          </cell>
          <cell r="E125">
            <v>19.068181818181817</v>
          </cell>
          <cell r="F125">
            <v>39</v>
          </cell>
          <cell r="G125">
            <v>2</v>
          </cell>
          <cell r="H125">
            <v>0</v>
          </cell>
        </row>
        <row r="129">
          <cell r="B129" t="str">
            <v>Okl</v>
          </cell>
          <cell r="C129">
            <v>107</v>
          </cell>
          <cell r="D129">
            <v>51</v>
          </cell>
          <cell r="E129">
            <v>47.663551401869157</v>
          </cell>
          <cell r="F129">
            <v>527</v>
          </cell>
          <cell r="G129">
            <v>1</v>
          </cell>
          <cell r="H129">
            <v>31</v>
          </cell>
          <cell r="I129">
            <v>10</v>
          </cell>
          <cell r="J129">
            <v>0.93457943925233633</v>
          </cell>
          <cell r="K129">
            <v>9.3457943925233646</v>
          </cell>
          <cell r="L129">
            <v>4.9252336448598131</v>
          </cell>
          <cell r="M129">
            <v>26.499221183800625</v>
          </cell>
          <cell r="N129">
            <v>4</v>
          </cell>
          <cell r="O129">
            <v>11</v>
          </cell>
        </row>
        <row r="130">
          <cell r="A130" t="str">
            <v>Loyd</v>
          </cell>
          <cell r="B130" t="str">
            <v>Okl</v>
          </cell>
          <cell r="C130">
            <v>21</v>
          </cell>
          <cell r="D130">
            <v>8</v>
          </cell>
          <cell r="E130">
            <v>38.095238095238095</v>
          </cell>
          <cell r="F130">
            <v>160</v>
          </cell>
          <cell r="G130">
            <v>0</v>
          </cell>
          <cell r="H130">
            <v>39</v>
          </cell>
          <cell r="I130">
            <v>0</v>
          </cell>
          <cell r="J130">
            <v>0</v>
          </cell>
          <cell r="K130">
            <v>0</v>
          </cell>
          <cell r="L130">
            <v>7.6190476190476186</v>
          </cell>
          <cell r="M130">
            <v>65.575396825396822</v>
          </cell>
          <cell r="N130">
            <v>0</v>
          </cell>
          <cell r="O130">
            <v>1</v>
          </cell>
        </row>
        <row r="131">
          <cell r="A131" t="str">
            <v>Williams,D</v>
          </cell>
          <cell r="B131" t="str">
            <v>Okl</v>
          </cell>
          <cell r="C131">
            <v>486</v>
          </cell>
          <cell r="D131">
            <v>223</v>
          </cell>
          <cell r="E131">
            <v>45.884773662551446</v>
          </cell>
          <cell r="F131">
            <v>2681</v>
          </cell>
          <cell r="G131">
            <v>10</v>
          </cell>
          <cell r="H131">
            <v>40</v>
          </cell>
          <cell r="I131">
            <v>23</v>
          </cell>
          <cell r="J131">
            <v>2.0576131687242798</v>
          </cell>
          <cell r="K131">
            <v>4.7325102880658436</v>
          </cell>
          <cell r="L131">
            <v>5.5164609053497946</v>
          </cell>
          <cell r="M131">
            <v>50.445816186556932</v>
          </cell>
          <cell r="N131">
            <v>6</v>
          </cell>
          <cell r="O131">
            <v>40</v>
          </cell>
        </row>
        <row r="137">
          <cell r="B137" t="str">
            <v>Okl</v>
          </cell>
          <cell r="C137">
            <v>12</v>
          </cell>
          <cell r="D137">
            <v>0</v>
          </cell>
          <cell r="E137">
            <v>107</v>
          </cell>
          <cell r="F137">
            <v>8.9166666666666661</v>
          </cell>
          <cell r="G137">
            <v>19</v>
          </cell>
          <cell r="H137">
            <v>0</v>
          </cell>
          <cell r="I137">
            <v>1</v>
          </cell>
        </row>
        <row r="138">
          <cell r="A138" t="str">
            <v>Hill</v>
          </cell>
          <cell r="B138" t="str">
            <v>Okl</v>
          </cell>
          <cell r="C138">
            <v>3</v>
          </cell>
          <cell r="D138">
            <v>2</v>
          </cell>
          <cell r="E138">
            <v>1</v>
          </cell>
          <cell r="F138">
            <v>0.33333333333333331</v>
          </cell>
          <cell r="G138">
            <v>2</v>
          </cell>
          <cell r="H138">
            <v>0</v>
          </cell>
          <cell r="I138">
            <v>2</v>
          </cell>
        </row>
        <row r="139">
          <cell r="A139" t="str">
            <v>Higgins</v>
          </cell>
          <cell r="B139" t="str">
            <v>Okl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 t="str">
            <v>Steptoe</v>
          </cell>
          <cell r="B140" t="str">
            <v>Okl</v>
          </cell>
          <cell r="C140">
            <v>4</v>
          </cell>
          <cell r="D140">
            <v>1</v>
          </cell>
          <cell r="E140">
            <v>8</v>
          </cell>
          <cell r="F140">
            <v>2</v>
          </cell>
          <cell r="G140">
            <v>3</v>
          </cell>
          <cell r="H140">
            <v>0</v>
          </cell>
          <cell r="I140">
            <v>0</v>
          </cell>
        </row>
        <row r="141">
          <cell r="A141" t="str">
            <v>Turner</v>
          </cell>
          <cell r="B141" t="str">
            <v>Okl</v>
          </cell>
          <cell r="C141">
            <v>8</v>
          </cell>
          <cell r="D141">
            <v>16</v>
          </cell>
          <cell r="E141">
            <v>12</v>
          </cell>
          <cell r="F141">
            <v>1.5</v>
          </cell>
          <cell r="G141">
            <v>6</v>
          </cell>
          <cell r="H141">
            <v>0</v>
          </cell>
          <cell r="I141">
            <v>0</v>
          </cell>
        </row>
        <row r="142">
          <cell r="A142" t="str">
            <v>Williams,A</v>
          </cell>
          <cell r="B142" t="str">
            <v>Okl</v>
          </cell>
          <cell r="C142">
            <v>1</v>
          </cell>
          <cell r="D142">
            <v>2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7">
          <cell r="B147" t="str">
            <v>Okl</v>
          </cell>
          <cell r="C147">
            <v>6</v>
          </cell>
          <cell r="D147">
            <v>62</v>
          </cell>
          <cell r="E147">
            <v>10.333333333333334</v>
          </cell>
          <cell r="F147">
            <v>12</v>
          </cell>
          <cell r="G147">
            <v>0</v>
          </cell>
          <cell r="H147">
            <v>0</v>
          </cell>
        </row>
        <row r="148">
          <cell r="A148" t="str">
            <v>Crane</v>
          </cell>
          <cell r="B148" t="str">
            <v>Okl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B149" t="str">
            <v>Okl</v>
          </cell>
          <cell r="C149">
            <v>30</v>
          </cell>
          <cell r="D149">
            <v>578</v>
          </cell>
          <cell r="E149">
            <v>19.266666666666666</v>
          </cell>
          <cell r="F149">
            <v>43</v>
          </cell>
          <cell r="G149">
            <v>0</v>
          </cell>
          <cell r="H149">
            <v>1</v>
          </cell>
        </row>
        <row r="150">
          <cell r="A150" t="str">
            <v>Hughes</v>
          </cell>
          <cell r="B150" t="str">
            <v>Okl</v>
          </cell>
          <cell r="C150">
            <v>2</v>
          </cell>
          <cell r="D150">
            <v>20</v>
          </cell>
          <cell r="E150">
            <v>10</v>
          </cell>
          <cell r="F150">
            <v>10</v>
          </cell>
          <cell r="G150">
            <v>0</v>
          </cell>
          <cell r="H150">
            <v>0</v>
          </cell>
        </row>
        <row r="151">
          <cell r="A151" t="str">
            <v>Lazarus</v>
          </cell>
          <cell r="B151" t="str">
            <v>Okl</v>
          </cell>
          <cell r="C151">
            <v>5</v>
          </cell>
          <cell r="D151">
            <v>53</v>
          </cell>
          <cell r="E151">
            <v>10.6</v>
          </cell>
          <cell r="F151">
            <v>19</v>
          </cell>
          <cell r="G151">
            <v>0</v>
          </cell>
          <cell r="H151">
            <v>0</v>
          </cell>
        </row>
        <row r="152">
          <cell r="A152" t="str">
            <v>Ragsdale</v>
          </cell>
          <cell r="B152" t="str">
            <v>Okl</v>
          </cell>
          <cell r="C152">
            <v>7</v>
          </cell>
          <cell r="D152">
            <v>85</v>
          </cell>
          <cell r="E152">
            <v>12.142857142857142</v>
          </cell>
          <cell r="F152">
            <v>15</v>
          </cell>
          <cell r="G152">
            <v>0</v>
          </cell>
          <cell r="H152">
            <v>0</v>
          </cell>
        </row>
        <row r="153">
          <cell r="A153" t="str">
            <v>Sample</v>
          </cell>
          <cell r="B153" t="str">
            <v>Okl</v>
          </cell>
          <cell r="C153">
            <v>10</v>
          </cell>
          <cell r="D153">
            <v>115</v>
          </cell>
          <cell r="E153">
            <v>11.5</v>
          </cell>
          <cell r="F153">
            <v>18</v>
          </cell>
          <cell r="G153">
            <v>0</v>
          </cell>
          <cell r="H153">
            <v>0</v>
          </cell>
        </row>
        <row r="154">
          <cell r="A154" t="str">
            <v>Turner</v>
          </cell>
          <cell r="B154" t="str">
            <v>Okl</v>
          </cell>
          <cell r="C154">
            <v>31</v>
          </cell>
          <cell r="D154">
            <v>462</v>
          </cell>
          <cell r="E154">
            <v>14.903225806451612</v>
          </cell>
          <cell r="F154">
            <v>26</v>
          </cell>
          <cell r="G154">
            <v>0</v>
          </cell>
          <cell r="H154">
            <v>2</v>
          </cell>
        </row>
        <row r="155">
          <cell r="A155" t="str">
            <v>Wheeler</v>
          </cell>
          <cell r="B155" t="str">
            <v>Okl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62">
          <cell r="A162" t="str">
            <v>Boris</v>
          </cell>
          <cell r="B162" t="str">
            <v>Okl</v>
          </cell>
          <cell r="C162">
            <v>12</v>
          </cell>
          <cell r="D162">
            <v>430</v>
          </cell>
          <cell r="E162">
            <v>35.833333333333336</v>
          </cell>
          <cell r="F162">
            <v>54</v>
          </cell>
          <cell r="G162">
            <v>2</v>
          </cell>
          <cell r="H162">
            <v>0</v>
          </cell>
        </row>
        <row r="163">
          <cell r="A163" t="str">
            <v>deBruijn</v>
          </cell>
          <cell r="B163" t="str">
            <v>Okl</v>
          </cell>
          <cell r="C163">
            <v>86</v>
          </cell>
          <cell r="D163">
            <v>3363</v>
          </cell>
          <cell r="E163">
            <v>39.104651162790695</v>
          </cell>
          <cell r="F163">
            <v>64</v>
          </cell>
          <cell r="G163">
            <v>3</v>
          </cell>
          <cell r="H163">
            <v>0</v>
          </cell>
        </row>
        <row r="164">
          <cell r="A164" t="str">
            <v>Herrera</v>
          </cell>
          <cell r="B164" t="str">
            <v>Okl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70">
          <cell r="A170" t="str">
            <v>Crum</v>
          </cell>
          <cell r="B170" t="str">
            <v>Okl</v>
          </cell>
          <cell r="C170">
            <v>5</v>
          </cell>
          <cell r="D170">
            <v>2</v>
          </cell>
          <cell r="E170">
            <v>318</v>
          </cell>
          <cell r="F170">
            <v>2</v>
          </cell>
          <cell r="G170">
            <v>2</v>
          </cell>
          <cell r="H170">
            <v>4</v>
          </cell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2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</row>
        <row r="171">
          <cell r="A171" t="str">
            <v>Herrera</v>
          </cell>
          <cell r="B171" t="str">
            <v>Okl</v>
          </cell>
          <cell r="C171">
            <v>47</v>
          </cell>
          <cell r="D171">
            <v>2</v>
          </cell>
          <cell r="E171">
            <v>2627</v>
          </cell>
          <cell r="F171">
            <v>14</v>
          </cell>
          <cell r="G171">
            <v>13</v>
          </cell>
          <cell r="H171">
            <v>31</v>
          </cell>
          <cell r="I171">
            <v>19</v>
          </cell>
          <cell r="J171">
            <v>61.29032258064516</v>
          </cell>
          <cell r="K171">
            <v>49</v>
          </cell>
          <cell r="M171">
            <v>1</v>
          </cell>
          <cell r="N171">
            <v>1</v>
          </cell>
          <cell r="O171">
            <v>8</v>
          </cell>
          <cell r="P171">
            <v>5</v>
          </cell>
          <cell r="Q171">
            <v>8</v>
          </cell>
          <cell r="R171">
            <v>7</v>
          </cell>
          <cell r="S171">
            <v>11</v>
          </cell>
          <cell r="T171">
            <v>6</v>
          </cell>
          <cell r="U171">
            <v>3</v>
          </cell>
          <cell r="V171">
            <v>0</v>
          </cell>
        </row>
        <row r="172">
          <cell r="A172" t="str">
            <v>Boris</v>
          </cell>
          <cell r="B172" t="str">
            <v>Okl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 t="str">
            <v>deBruijn</v>
          </cell>
          <cell r="B173" t="str">
            <v>Okl</v>
          </cell>
          <cell r="C173">
            <v>2</v>
          </cell>
          <cell r="D173">
            <v>0</v>
          </cell>
          <cell r="E173">
            <v>89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81">
          <cell r="A181" t="str">
            <v>Beeson</v>
          </cell>
          <cell r="B181" t="str">
            <v>Okl</v>
          </cell>
          <cell r="C181">
            <v>1</v>
          </cell>
          <cell r="D181">
            <v>1</v>
          </cell>
          <cell r="E181">
            <v>1</v>
          </cell>
          <cell r="F181">
            <v>1</v>
          </cell>
          <cell r="G181">
            <v>0</v>
          </cell>
          <cell r="H181">
            <v>0</v>
          </cell>
        </row>
        <row r="182">
          <cell r="A182" t="str">
            <v>Bonner</v>
          </cell>
          <cell r="B182" t="str">
            <v>Okl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Copeland</v>
          </cell>
          <cell r="B183" t="str">
            <v>Okl</v>
          </cell>
          <cell r="C183">
            <v>3</v>
          </cell>
          <cell r="D183">
            <v>54</v>
          </cell>
          <cell r="E183">
            <v>18</v>
          </cell>
          <cell r="F183">
            <v>21</v>
          </cell>
          <cell r="G183">
            <v>0</v>
          </cell>
          <cell r="H183">
            <v>0</v>
          </cell>
        </row>
        <row r="184">
          <cell r="A184" t="str">
            <v>Higgins</v>
          </cell>
          <cell r="B184" t="str">
            <v>Okl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Koenning</v>
          </cell>
          <cell r="B185" t="str">
            <v>Okl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McMillan</v>
          </cell>
          <cell r="B186" t="str">
            <v>Okl</v>
          </cell>
          <cell r="C186">
            <v>1</v>
          </cell>
          <cell r="D186">
            <v>9</v>
          </cell>
          <cell r="E186">
            <v>9</v>
          </cell>
          <cell r="F186">
            <v>9</v>
          </cell>
          <cell r="G186">
            <v>0</v>
          </cell>
          <cell r="H186">
            <v>0</v>
          </cell>
        </row>
        <row r="187">
          <cell r="A187" t="str">
            <v>Middleton</v>
          </cell>
          <cell r="B187" t="str">
            <v>Okl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 t="str">
            <v>Williams,H</v>
          </cell>
          <cell r="B188" t="str">
            <v>Okl</v>
          </cell>
          <cell r="C188">
            <v>1</v>
          </cell>
          <cell r="D188">
            <v>29</v>
          </cell>
          <cell r="E188">
            <v>29</v>
          </cell>
          <cell r="F188">
            <v>29</v>
          </cell>
          <cell r="G188">
            <v>0</v>
          </cell>
          <cell r="H188">
            <v>0</v>
          </cell>
        </row>
        <row r="189">
          <cell r="A189" t="str">
            <v>Wilson,L</v>
          </cell>
          <cell r="B189" t="str">
            <v>Okl</v>
          </cell>
          <cell r="C189">
            <v>4</v>
          </cell>
          <cell r="D189">
            <v>74</v>
          </cell>
          <cell r="E189">
            <v>18.5</v>
          </cell>
          <cell r="F189">
            <v>21</v>
          </cell>
          <cell r="G189">
            <v>0</v>
          </cell>
          <cell r="H189">
            <v>0</v>
          </cell>
        </row>
        <row r="196">
          <cell r="A196" t="str">
            <v>Anderson,C</v>
          </cell>
          <cell r="B196" t="str">
            <v>Okl</v>
          </cell>
          <cell r="C196">
            <v>6.5</v>
          </cell>
          <cell r="D196">
            <v>39</v>
          </cell>
          <cell r="F196">
            <v>11</v>
          </cell>
        </row>
        <row r="197">
          <cell r="A197" t="str">
            <v>Beeson</v>
          </cell>
          <cell r="B197" t="str">
            <v>Okl</v>
          </cell>
          <cell r="C197">
            <v>1.5</v>
          </cell>
          <cell r="D197">
            <v>4.5</v>
          </cell>
          <cell r="F197">
            <v>2.5</v>
          </cell>
        </row>
        <row r="198">
          <cell r="A198" t="str">
            <v>Cole</v>
          </cell>
          <cell r="B198" t="str">
            <v>Okl</v>
          </cell>
          <cell r="C198">
            <v>0</v>
          </cell>
          <cell r="D198">
            <v>0</v>
          </cell>
          <cell r="F198">
            <v>0.5</v>
          </cell>
        </row>
        <row r="199">
          <cell r="A199" t="str">
            <v>Goodlow</v>
          </cell>
          <cell r="B199" t="str">
            <v>Okl</v>
          </cell>
          <cell r="C199">
            <v>0</v>
          </cell>
          <cell r="D199">
            <v>0</v>
          </cell>
          <cell r="F199">
            <v>1.5</v>
          </cell>
        </row>
        <row r="200">
          <cell r="A200" t="str">
            <v>Jackson</v>
          </cell>
          <cell r="B200" t="str">
            <v>Okl</v>
          </cell>
          <cell r="C200">
            <v>1</v>
          </cell>
          <cell r="D200">
            <v>10</v>
          </cell>
          <cell r="F200">
            <v>1</v>
          </cell>
        </row>
        <row r="201">
          <cell r="A201" t="str">
            <v>Koenning</v>
          </cell>
          <cell r="B201" t="str">
            <v>Okl</v>
          </cell>
          <cell r="C201">
            <v>5</v>
          </cell>
          <cell r="D201">
            <v>24</v>
          </cell>
          <cell r="F201">
            <v>5.5</v>
          </cell>
        </row>
        <row r="202">
          <cell r="A202" t="str">
            <v>Lewis</v>
          </cell>
          <cell r="B202" t="str">
            <v>Okl</v>
          </cell>
          <cell r="C202">
            <v>2</v>
          </cell>
          <cell r="D202">
            <v>0</v>
          </cell>
          <cell r="F202">
            <v>0.5</v>
          </cell>
        </row>
        <row r="203">
          <cell r="A203" t="str">
            <v>McClain,D</v>
          </cell>
          <cell r="B203" t="str">
            <v>Okl</v>
          </cell>
          <cell r="C203">
            <v>2</v>
          </cell>
          <cell r="D203">
            <v>8.5</v>
          </cell>
          <cell r="F203">
            <v>3</v>
          </cell>
        </row>
        <row r="204">
          <cell r="A204" t="str">
            <v>McMillan</v>
          </cell>
          <cell r="B204" t="str">
            <v>Okl</v>
          </cell>
          <cell r="C204">
            <v>1</v>
          </cell>
          <cell r="D204">
            <v>10</v>
          </cell>
          <cell r="F204">
            <v>1</v>
          </cell>
        </row>
        <row r="205">
          <cell r="A205" t="str">
            <v>Middleton</v>
          </cell>
          <cell r="B205" t="str">
            <v>Okl</v>
          </cell>
          <cell r="C205">
            <v>4.5</v>
          </cell>
          <cell r="D205">
            <v>35</v>
          </cell>
          <cell r="F205">
            <v>4.5</v>
          </cell>
        </row>
        <row r="206">
          <cell r="A206" t="str">
            <v>Mitchell</v>
          </cell>
          <cell r="B206" t="str">
            <v>Okl</v>
          </cell>
          <cell r="C206">
            <v>1</v>
          </cell>
          <cell r="D206">
            <v>1</v>
          </cell>
          <cell r="F206">
            <v>1</v>
          </cell>
        </row>
        <row r="207">
          <cell r="A207" t="str">
            <v>Nelson</v>
          </cell>
          <cell r="B207" t="str">
            <v>Okl</v>
          </cell>
          <cell r="C207">
            <v>8.5</v>
          </cell>
          <cell r="D207">
            <v>62</v>
          </cell>
          <cell r="F207">
            <v>6.5</v>
          </cell>
        </row>
        <row r="208">
          <cell r="A208" t="str">
            <v>Ruyle</v>
          </cell>
          <cell r="B208" t="str">
            <v>Okl</v>
          </cell>
          <cell r="C208">
            <v>3</v>
          </cell>
          <cell r="D208">
            <v>23</v>
          </cell>
          <cell r="F208">
            <v>2.5</v>
          </cell>
        </row>
        <row r="209">
          <cell r="A209" t="str">
            <v>Suber</v>
          </cell>
          <cell r="B209" t="str">
            <v>Okl</v>
          </cell>
          <cell r="C209">
            <v>0</v>
          </cell>
          <cell r="D209">
            <v>0</v>
          </cell>
          <cell r="F209">
            <v>1</v>
          </cell>
        </row>
        <row r="210">
          <cell r="A210" t="str">
            <v>West</v>
          </cell>
          <cell r="B210" t="str">
            <v>Okl</v>
          </cell>
          <cell r="C210">
            <v>1</v>
          </cell>
          <cell r="D210">
            <v>8</v>
          </cell>
          <cell r="F21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 Mem"/>
      <sheetName val="at Was"/>
      <sheetName val="at NJ"/>
      <sheetName val="vs Oak"/>
      <sheetName val="at Pit"/>
      <sheetName val="vs TB"/>
      <sheetName val="at Arz"/>
      <sheetName val="vs Chi"/>
      <sheetName val="at SA"/>
      <sheetName val="vs NO"/>
      <sheetName val="at Bir"/>
      <sheetName val="vs LA"/>
      <sheetName val="vs Jac"/>
      <sheetName val="at Mch"/>
      <sheetName val="vs Pit"/>
      <sheetName val="at Den"/>
      <sheetName val="vs Was"/>
      <sheetName val="vs NJ"/>
      <sheetName val="ECSF vs TB"/>
      <sheetName val="East Conf Champ vs NJ"/>
      <sheetName val="Championship vs Hou"/>
      <sheetName val="Roster"/>
      <sheetName val="Summary"/>
    </sheetNames>
    <sheetDataSet>
      <sheetData sheetId="0">
        <row r="11">
          <cell r="D11">
            <v>355</v>
          </cell>
          <cell r="M11">
            <v>309</v>
          </cell>
        </row>
        <row r="12">
          <cell r="D12">
            <v>158</v>
          </cell>
          <cell r="M12">
            <v>96</v>
          </cell>
        </row>
        <row r="13">
          <cell r="D13">
            <v>172</v>
          </cell>
          <cell r="M13">
            <v>180</v>
          </cell>
        </row>
        <row r="14">
          <cell r="D14">
            <v>25</v>
          </cell>
          <cell r="M14">
            <v>32</v>
          </cell>
        </row>
        <row r="15">
          <cell r="C15">
            <v>91</v>
          </cell>
          <cell r="D15">
            <v>218</v>
          </cell>
          <cell r="E15">
            <v>0.41743119266055045</v>
          </cell>
          <cell r="N15">
            <v>0.40566037735849059</v>
          </cell>
          <cell r="R15" t="str">
            <v>91/218</v>
          </cell>
          <cell r="S15" t="str">
            <v>86/212</v>
          </cell>
        </row>
        <row r="16">
          <cell r="C16">
            <v>3</v>
          </cell>
          <cell r="D16">
            <v>7</v>
          </cell>
          <cell r="E16">
            <v>0.42857142857142855</v>
          </cell>
          <cell r="N16">
            <v>0.26315789473684209</v>
          </cell>
          <cell r="R16" t="str">
            <v>3/7</v>
          </cell>
          <cell r="S16" t="str">
            <v>5/19</v>
          </cell>
        </row>
        <row r="18">
          <cell r="D18">
            <v>612</v>
          </cell>
          <cell r="M18">
            <v>457</v>
          </cell>
        </row>
        <row r="19">
          <cell r="D19">
            <v>2542</v>
          </cell>
          <cell r="E19">
            <v>141.22222222222223</v>
          </cell>
          <cell r="M19">
            <v>1552</v>
          </cell>
          <cell r="N19">
            <v>86.222222222222229</v>
          </cell>
        </row>
        <row r="20">
          <cell r="D20">
            <v>4.1535947712418304</v>
          </cell>
          <cell r="M20">
            <v>3.3960612691466081</v>
          </cell>
        </row>
        <row r="22">
          <cell r="D22">
            <v>477</v>
          </cell>
          <cell r="M22">
            <v>627</v>
          </cell>
        </row>
        <row r="23">
          <cell r="D23">
            <v>292</v>
          </cell>
          <cell r="M23">
            <v>304</v>
          </cell>
        </row>
        <row r="24">
          <cell r="D24">
            <v>61.215932914046121</v>
          </cell>
          <cell r="M24">
            <v>48.484848484848484</v>
          </cell>
        </row>
        <row r="25">
          <cell r="D25">
            <v>3859</v>
          </cell>
          <cell r="M25">
            <v>3832</v>
          </cell>
        </row>
        <row r="26">
          <cell r="D26">
            <v>46</v>
          </cell>
          <cell r="M26">
            <v>29</v>
          </cell>
        </row>
        <row r="27">
          <cell r="D27">
            <v>345</v>
          </cell>
          <cell r="M27">
            <v>207</v>
          </cell>
        </row>
        <row r="28">
          <cell r="D28">
            <v>3514</v>
          </cell>
          <cell r="E28">
            <v>195.22222222222223</v>
          </cell>
          <cell r="M28">
            <v>3625</v>
          </cell>
          <cell r="N28">
            <v>201.38888888888889</v>
          </cell>
        </row>
        <row r="29">
          <cell r="D29">
            <v>6.7189292543021031</v>
          </cell>
          <cell r="M29">
            <v>5.5259146341463419</v>
          </cell>
        </row>
        <row r="30">
          <cell r="D30">
            <v>13.215753424657533</v>
          </cell>
          <cell r="M30">
            <v>12.605263157894736</v>
          </cell>
        </row>
        <row r="33">
          <cell r="D33">
            <v>6056</v>
          </cell>
          <cell r="E33">
            <v>336.44444444444446</v>
          </cell>
          <cell r="M33">
            <v>5177</v>
          </cell>
          <cell r="N33">
            <v>287.61111111111109</v>
          </cell>
        </row>
        <row r="34">
          <cell r="D34">
            <v>41.974900924702773</v>
          </cell>
          <cell r="M34">
            <v>29.978752173073207</v>
          </cell>
        </row>
        <row r="35">
          <cell r="D35">
            <v>58.025099075297227</v>
          </cell>
          <cell r="M35">
            <v>70.021247826926796</v>
          </cell>
        </row>
        <row r="37">
          <cell r="D37">
            <v>1135</v>
          </cell>
          <cell r="M37">
            <v>1113</v>
          </cell>
        </row>
        <row r="38">
          <cell r="D38">
            <v>5.3356828193832602</v>
          </cell>
          <cell r="M38">
            <v>4.6513926325247077</v>
          </cell>
        </row>
        <row r="41">
          <cell r="D41">
            <v>12</v>
          </cell>
          <cell r="M41">
            <v>40</v>
          </cell>
        </row>
        <row r="42">
          <cell r="D42">
            <v>148</v>
          </cell>
          <cell r="M42">
            <v>386</v>
          </cell>
        </row>
        <row r="43">
          <cell r="D43">
            <v>0</v>
          </cell>
          <cell r="M43">
            <v>1</v>
          </cell>
        </row>
        <row r="45">
          <cell r="D45">
            <v>68</v>
          </cell>
          <cell r="M45">
            <v>80</v>
          </cell>
        </row>
        <row r="46">
          <cell r="D46">
            <v>2847</v>
          </cell>
          <cell r="M46">
            <v>3135</v>
          </cell>
        </row>
        <row r="47">
          <cell r="D47">
            <v>41.867647058823529</v>
          </cell>
          <cell r="M47">
            <v>39.1875</v>
          </cell>
        </row>
        <row r="49">
          <cell r="D49">
            <v>49</v>
          </cell>
          <cell r="M49">
            <v>29</v>
          </cell>
        </row>
        <row r="50">
          <cell r="D50">
            <v>437</v>
          </cell>
          <cell r="M50">
            <v>128</v>
          </cell>
        </row>
        <row r="51">
          <cell r="D51">
            <v>8.9183673469387763</v>
          </cell>
          <cell r="M51">
            <v>4.4137931034482758</v>
          </cell>
        </row>
        <row r="52">
          <cell r="D52">
            <v>12</v>
          </cell>
          <cell r="M52">
            <v>14</v>
          </cell>
        </row>
        <row r="53">
          <cell r="D53">
            <v>0</v>
          </cell>
          <cell r="M53">
            <v>0</v>
          </cell>
        </row>
        <row r="55">
          <cell r="D55">
            <v>49</v>
          </cell>
          <cell r="M55">
            <v>86</v>
          </cell>
        </row>
        <row r="56">
          <cell r="D56">
            <v>1020</v>
          </cell>
          <cell r="M56">
            <v>1842</v>
          </cell>
        </row>
        <row r="57">
          <cell r="D57">
            <v>20.816326530612244</v>
          </cell>
          <cell r="M57">
            <v>21.418604651162791</v>
          </cell>
        </row>
        <row r="58">
          <cell r="D58">
            <v>0</v>
          </cell>
          <cell r="M58">
            <v>0</v>
          </cell>
        </row>
        <row r="60">
          <cell r="D60">
            <v>110</v>
          </cell>
          <cell r="M60">
            <v>60</v>
          </cell>
        </row>
        <row r="61">
          <cell r="D61">
            <v>24</v>
          </cell>
          <cell r="M61">
            <v>11</v>
          </cell>
        </row>
        <row r="62">
          <cell r="D62">
            <v>21.818181818181817</v>
          </cell>
          <cell r="M62">
            <v>18.333333333333332</v>
          </cell>
        </row>
        <row r="63">
          <cell r="D63">
            <v>7095</v>
          </cell>
          <cell r="M63">
            <v>3683</v>
          </cell>
        </row>
        <row r="65">
          <cell r="D65">
            <v>145</v>
          </cell>
          <cell r="M65">
            <v>122</v>
          </cell>
        </row>
        <row r="66">
          <cell r="D66">
            <v>1105</v>
          </cell>
          <cell r="M66">
            <v>923</v>
          </cell>
        </row>
        <row r="68">
          <cell r="D68">
            <v>24</v>
          </cell>
          <cell r="M68">
            <v>44</v>
          </cell>
        </row>
        <row r="69">
          <cell r="D69">
            <v>9</v>
          </cell>
          <cell r="M69">
            <v>17</v>
          </cell>
        </row>
        <row r="70">
          <cell r="D70">
            <v>1</v>
          </cell>
          <cell r="M70">
            <v>6</v>
          </cell>
        </row>
        <row r="71">
          <cell r="D71">
            <v>0</v>
          </cell>
          <cell r="M71">
            <v>0</v>
          </cell>
        </row>
        <row r="72">
          <cell r="D72">
            <v>22</v>
          </cell>
          <cell r="M72">
            <v>13</v>
          </cell>
        </row>
        <row r="73">
          <cell r="D73">
            <v>2</v>
          </cell>
          <cell r="M73">
            <v>0</v>
          </cell>
        </row>
        <row r="75">
          <cell r="D75">
            <v>490</v>
          </cell>
          <cell r="M75">
            <v>235</v>
          </cell>
        </row>
        <row r="76">
          <cell r="D76">
            <v>55</v>
          </cell>
          <cell r="M76">
            <v>24</v>
          </cell>
        </row>
        <row r="77">
          <cell r="D77">
            <v>21</v>
          </cell>
          <cell r="M77">
            <v>10</v>
          </cell>
        </row>
        <row r="78">
          <cell r="D78">
            <v>31</v>
          </cell>
          <cell r="M78">
            <v>14</v>
          </cell>
        </row>
        <row r="79">
          <cell r="D79">
            <v>3</v>
          </cell>
          <cell r="M79">
            <v>0</v>
          </cell>
        </row>
        <row r="80">
          <cell r="D80">
            <v>48</v>
          </cell>
          <cell r="M80">
            <v>19</v>
          </cell>
        </row>
        <row r="81">
          <cell r="D81">
            <v>2</v>
          </cell>
          <cell r="M81">
            <v>2</v>
          </cell>
        </row>
        <row r="82">
          <cell r="D82">
            <v>0</v>
          </cell>
          <cell r="M82">
            <v>1</v>
          </cell>
        </row>
        <row r="83">
          <cell r="D83">
            <v>36</v>
          </cell>
          <cell r="M83">
            <v>22</v>
          </cell>
        </row>
        <row r="84">
          <cell r="D84">
            <v>51</v>
          </cell>
          <cell r="M84">
            <v>29</v>
          </cell>
        </row>
        <row r="85">
          <cell r="D85">
            <v>70.588235294117652</v>
          </cell>
          <cell r="M85">
            <v>75.862068965517238</v>
          </cell>
        </row>
        <row r="86">
          <cell r="D86" t="str">
            <v>30:51</v>
          </cell>
          <cell r="M86" t="str">
            <v>29:09</v>
          </cell>
        </row>
        <row r="90">
          <cell r="A90" t="str">
            <v>Bryant</v>
          </cell>
          <cell r="B90" t="str">
            <v>Phi</v>
          </cell>
          <cell r="C90">
            <v>281</v>
          </cell>
          <cell r="D90">
            <v>1255</v>
          </cell>
          <cell r="E90">
            <v>4.4661921708185055</v>
          </cell>
          <cell r="F90">
            <v>35</v>
          </cell>
          <cell r="G90">
            <v>11</v>
          </cell>
          <cell r="H90">
            <v>6</v>
          </cell>
        </row>
        <row r="91">
          <cell r="A91" t="str">
            <v>Fusina</v>
          </cell>
          <cell r="B91" t="str">
            <v>Phi</v>
          </cell>
          <cell r="C91">
            <v>41</v>
          </cell>
          <cell r="D91">
            <v>148</v>
          </cell>
          <cell r="E91">
            <v>3.6097560975609757</v>
          </cell>
          <cell r="F91">
            <v>19</v>
          </cell>
          <cell r="G91">
            <v>1</v>
          </cell>
          <cell r="H91">
            <v>3</v>
          </cell>
        </row>
        <row r="92">
          <cell r="A92" t="str">
            <v>Harvin</v>
          </cell>
          <cell r="B92" t="str">
            <v>Phi</v>
          </cell>
          <cell r="C92">
            <v>144</v>
          </cell>
          <cell r="D92">
            <v>536</v>
          </cell>
          <cell r="E92">
            <v>3.7222222222222223</v>
          </cell>
          <cell r="F92">
            <v>24</v>
          </cell>
          <cell r="G92">
            <v>5</v>
          </cell>
          <cell r="H92">
            <v>0</v>
          </cell>
        </row>
        <row r="93">
          <cell r="A93" t="str">
            <v>Oates,BA</v>
          </cell>
          <cell r="B93" t="str">
            <v>Phi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Riley</v>
          </cell>
          <cell r="B94" t="str">
            <v>Phi</v>
          </cell>
          <cell r="C94">
            <v>62</v>
          </cell>
          <cell r="D94">
            <v>318</v>
          </cell>
          <cell r="E94">
            <v>5.129032258064516</v>
          </cell>
          <cell r="F94">
            <v>14</v>
          </cell>
          <cell r="G94">
            <v>2</v>
          </cell>
          <cell r="H94">
            <v>0</v>
          </cell>
        </row>
        <row r="95">
          <cell r="A95" t="str">
            <v>Riordan</v>
          </cell>
          <cell r="B95" t="str">
            <v>Phi</v>
          </cell>
          <cell r="C95">
            <v>2</v>
          </cell>
          <cell r="D95">
            <v>5</v>
          </cell>
          <cell r="E95">
            <v>2.5</v>
          </cell>
          <cell r="F95">
            <v>7</v>
          </cell>
          <cell r="G95">
            <v>0</v>
          </cell>
          <cell r="H95">
            <v>0</v>
          </cell>
        </row>
        <row r="96">
          <cell r="A96" t="str">
            <v>Rodenberger</v>
          </cell>
          <cell r="B96" t="str">
            <v>Phi</v>
          </cell>
          <cell r="C96">
            <v>16</v>
          </cell>
          <cell r="D96">
            <v>56</v>
          </cell>
          <cell r="E96">
            <v>3.5</v>
          </cell>
          <cell r="F96">
            <v>8</v>
          </cell>
          <cell r="G96">
            <v>0</v>
          </cell>
          <cell r="H96">
            <v>0</v>
          </cell>
        </row>
        <row r="97">
          <cell r="A97" t="str">
            <v>Russell</v>
          </cell>
          <cell r="B97" t="str">
            <v>Phi</v>
          </cell>
          <cell r="C97">
            <v>20</v>
          </cell>
          <cell r="D97">
            <v>63</v>
          </cell>
          <cell r="E97">
            <v>3.15</v>
          </cell>
          <cell r="F97">
            <v>14</v>
          </cell>
          <cell r="G97">
            <v>1</v>
          </cell>
          <cell r="H97">
            <v>0</v>
          </cell>
        </row>
        <row r="98">
          <cell r="B98" t="str">
            <v>Phi</v>
          </cell>
          <cell r="C98">
            <v>46</v>
          </cell>
          <cell r="D98">
            <v>161</v>
          </cell>
          <cell r="E98">
            <v>3.5</v>
          </cell>
          <cell r="F98">
            <v>39</v>
          </cell>
          <cell r="G98">
            <v>1</v>
          </cell>
          <cell r="H98">
            <v>0</v>
          </cell>
        </row>
        <row r="108">
          <cell r="A108" t="str">
            <v>Bryant</v>
          </cell>
          <cell r="B108" t="str">
            <v>Phi</v>
          </cell>
          <cell r="C108">
            <v>50</v>
          </cell>
          <cell r="D108">
            <v>478</v>
          </cell>
          <cell r="E108">
            <v>9.56</v>
          </cell>
          <cell r="F108">
            <v>36</v>
          </cell>
          <cell r="G108">
            <v>2</v>
          </cell>
          <cell r="H108">
            <v>1</v>
          </cell>
        </row>
        <row r="109">
          <cell r="A109" t="str">
            <v>Collier</v>
          </cell>
          <cell r="B109" t="str">
            <v>Phi</v>
          </cell>
          <cell r="C109">
            <v>55</v>
          </cell>
          <cell r="D109">
            <v>823</v>
          </cell>
          <cell r="E109">
            <v>14.963636363636363</v>
          </cell>
          <cell r="F109">
            <v>38</v>
          </cell>
          <cell r="G109">
            <v>3</v>
          </cell>
          <cell r="H109">
            <v>0</v>
          </cell>
        </row>
        <row r="110">
          <cell r="A110" t="str">
            <v>Donovan</v>
          </cell>
          <cell r="B110" t="str">
            <v>Phi</v>
          </cell>
          <cell r="C110">
            <v>15</v>
          </cell>
          <cell r="D110">
            <v>235</v>
          </cell>
          <cell r="E110">
            <v>15.666666666666666</v>
          </cell>
          <cell r="F110">
            <v>32</v>
          </cell>
          <cell r="G110">
            <v>3</v>
          </cell>
          <cell r="H110">
            <v>0</v>
          </cell>
        </row>
        <row r="111">
          <cell r="A111" t="str">
            <v>Dunek</v>
          </cell>
          <cell r="B111" t="str">
            <v>Phi</v>
          </cell>
          <cell r="C111">
            <v>8</v>
          </cell>
          <cell r="D111">
            <v>53</v>
          </cell>
          <cell r="E111">
            <v>6.625</v>
          </cell>
          <cell r="F111">
            <v>12</v>
          </cell>
          <cell r="G111">
            <v>2</v>
          </cell>
          <cell r="H111">
            <v>0</v>
          </cell>
        </row>
        <row r="112">
          <cell r="A112" t="str">
            <v>Fitzkee</v>
          </cell>
          <cell r="B112" t="str">
            <v>Phi</v>
          </cell>
          <cell r="C112">
            <v>53</v>
          </cell>
          <cell r="D112">
            <v>951</v>
          </cell>
          <cell r="E112">
            <v>17.943396226415093</v>
          </cell>
          <cell r="F112">
            <v>74</v>
          </cell>
          <cell r="G112">
            <v>7</v>
          </cell>
          <cell r="H112">
            <v>0</v>
          </cell>
        </row>
        <row r="113">
          <cell r="A113" t="str">
            <v>Folsom</v>
          </cell>
          <cell r="B113" t="str">
            <v>Phi</v>
          </cell>
          <cell r="C113">
            <v>44</v>
          </cell>
          <cell r="D113">
            <v>598</v>
          </cell>
          <cell r="E113">
            <v>13.590909090909092</v>
          </cell>
          <cell r="F113">
            <v>52</v>
          </cell>
          <cell r="G113">
            <v>6</v>
          </cell>
          <cell r="H113">
            <v>0</v>
          </cell>
        </row>
        <row r="114">
          <cell r="A114" t="str">
            <v>Harris,H</v>
          </cell>
          <cell r="B114" t="str">
            <v>Phi</v>
          </cell>
          <cell r="C114">
            <v>15</v>
          </cell>
          <cell r="D114">
            <v>239</v>
          </cell>
          <cell r="E114">
            <v>15.933333333333334</v>
          </cell>
          <cell r="F114">
            <v>37</v>
          </cell>
          <cell r="G114">
            <v>0</v>
          </cell>
          <cell r="H114">
            <v>1</v>
          </cell>
        </row>
        <row r="115">
          <cell r="A115" t="str">
            <v>Harvin</v>
          </cell>
          <cell r="B115" t="str">
            <v>Phi</v>
          </cell>
          <cell r="C115">
            <v>20</v>
          </cell>
          <cell r="D115">
            <v>120</v>
          </cell>
          <cell r="E115">
            <v>6</v>
          </cell>
          <cell r="F115">
            <v>34</v>
          </cell>
          <cell r="G115">
            <v>2</v>
          </cell>
          <cell r="H115">
            <v>0</v>
          </cell>
        </row>
        <row r="116">
          <cell r="A116" t="str">
            <v>Riley</v>
          </cell>
          <cell r="B116" t="str">
            <v>Phi</v>
          </cell>
          <cell r="C116">
            <v>26</v>
          </cell>
          <cell r="D116">
            <v>308</v>
          </cell>
          <cell r="E116">
            <v>11.846153846153847</v>
          </cell>
          <cell r="F116">
            <v>28</v>
          </cell>
          <cell r="G116">
            <v>5</v>
          </cell>
          <cell r="H116">
            <v>0</v>
          </cell>
        </row>
        <row r="117">
          <cell r="A117" t="str">
            <v>Rodenberger</v>
          </cell>
          <cell r="B117" t="str">
            <v>Phi</v>
          </cell>
          <cell r="C117">
            <v>2</v>
          </cell>
          <cell r="D117">
            <v>20</v>
          </cell>
          <cell r="E117">
            <v>10</v>
          </cell>
          <cell r="F117">
            <v>14</v>
          </cell>
          <cell r="G117">
            <v>0</v>
          </cell>
          <cell r="H117">
            <v>0</v>
          </cell>
        </row>
        <row r="118">
          <cell r="A118" t="str">
            <v>Russell</v>
          </cell>
          <cell r="B118" t="str">
            <v>Phi</v>
          </cell>
          <cell r="C118">
            <v>3</v>
          </cell>
          <cell r="D118">
            <v>30</v>
          </cell>
          <cell r="E118">
            <v>10</v>
          </cell>
          <cell r="F118">
            <v>12</v>
          </cell>
          <cell r="G118">
            <v>0</v>
          </cell>
          <cell r="H118">
            <v>0</v>
          </cell>
        </row>
        <row r="119">
          <cell r="A119" t="str">
            <v>Thomas</v>
          </cell>
          <cell r="B119" t="str">
            <v>Phi</v>
          </cell>
          <cell r="C119">
            <v>1</v>
          </cell>
          <cell r="D119">
            <v>4</v>
          </cell>
          <cell r="E119">
            <v>4</v>
          </cell>
          <cell r="F119">
            <v>4</v>
          </cell>
          <cell r="G119">
            <v>1</v>
          </cell>
          <cell r="H119">
            <v>0</v>
          </cell>
        </row>
        <row r="128">
          <cell r="A128" t="str">
            <v>Fusina</v>
          </cell>
          <cell r="B128" t="str">
            <v>Phi</v>
          </cell>
          <cell r="C128">
            <v>466</v>
          </cell>
          <cell r="D128">
            <v>286</v>
          </cell>
          <cell r="E128">
            <v>61.373390557939913</v>
          </cell>
          <cell r="F128">
            <v>3699</v>
          </cell>
          <cell r="G128">
            <v>30</v>
          </cell>
          <cell r="H128">
            <v>74</v>
          </cell>
          <cell r="I128">
            <v>12</v>
          </cell>
          <cell r="J128">
            <v>6.4377682403433472</v>
          </cell>
          <cell r="K128">
            <v>2.5751072961373391</v>
          </cell>
          <cell r="L128">
            <v>7.937768240343348</v>
          </cell>
          <cell r="M128">
            <v>97.031473533619433</v>
          </cell>
          <cell r="N128">
            <v>9</v>
          </cell>
          <cell r="O128">
            <v>45</v>
          </cell>
        </row>
        <row r="129">
          <cell r="A129" t="str">
            <v>Harvin</v>
          </cell>
          <cell r="B129" t="str">
            <v>Phi</v>
          </cell>
          <cell r="C129">
            <v>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39.583333333333336</v>
          </cell>
          <cell r="N129">
            <v>0</v>
          </cell>
          <cell r="O129">
            <v>0</v>
          </cell>
        </row>
        <row r="130">
          <cell r="A130" t="str">
            <v>Riley</v>
          </cell>
          <cell r="B130" t="str">
            <v>Phi</v>
          </cell>
          <cell r="C130">
            <v>1</v>
          </cell>
          <cell r="D130">
            <v>1</v>
          </cell>
          <cell r="E130">
            <v>100</v>
          </cell>
          <cell r="F130">
            <v>32</v>
          </cell>
          <cell r="G130">
            <v>0</v>
          </cell>
          <cell r="H130">
            <v>32</v>
          </cell>
          <cell r="I130">
            <v>0</v>
          </cell>
          <cell r="J130">
            <v>0</v>
          </cell>
          <cell r="K130">
            <v>0</v>
          </cell>
          <cell r="L130">
            <v>32</v>
          </cell>
          <cell r="M130">
            <v>118.75</v>
          </cell>
          <cell r="N130">
            <v>0</v>
          </cell>
          <cell r="O130">
            <v>0</v>
          </cell>
        </row>
        <row r="131">
          <cell r="A131" t="str">
            <v>Riordan</v>
          </cell>
          <cell r="B131" t="str">
            <v>Phi</v>
          </cell>
          <cell r="C131">
            <v>9</v>
          </cell>
          <cell r="D131">
            <v>5</v>
          </cell>
          <cell r="E131">
            <v>55.555555555555557</v>
          </cell>
          <cell r="F131">
            <v>128</v>
          </cell>
          <cell r="G131">
            <v>1</v>
          </cell>
          <cell r="H131">
            <v>37</v>
          </cell>
          <cell r="I131">
            <v>0</v>
          </cell>
          <cell r="J131">
            <v>11.111111111111111</v>
          </cell>
          <cell r="K131">
            <v>0</v>
          </cell>
          <cell r="L131">
            <v>14.222222222222221</v>
          </cell>
          <cell r="M131">
            <v>137.5</v>
          </cell>
          <cell r="N131">
            <v>0</v>
          </cell>
          <cell r="O131">
            <v>1</v>
          </cell>
        </row>
        <row r="136">
          <cell r="A136" t="str">
            <v>Harris,H</v>
          </cell>
          <cell r="B136" t="str">
            <v>Phi</v>
          </cell>
          <cell r="C136">
            <v>3</v>
          </cell>
          <cell r="D136">
            <v>0</v>
          </cell>
          <cell r="E136">
            <v>99</v>
          </cell>
          <cell r="F136">
            <v>33</v>
          </cell>
          <cell r="G136">
            <v>33</v>
          </cell>
          <cell r="H136">
            <v>0</v>
          </cell>
          <cell r="I136">
            <v>0</v>
          </cell>
        </row>
        <row r="137">
          <cell r="A137" t="str">
            <v>Lane</v>
          </cell>
          <cell r="B137" t="str">
            <v>Phi</v>
          </cell>
          <cell r="C137">
            <v>42</v>
          </cell>
          <cell r="D137">
            <v>11</v>
          </cell>
          <cell r="E137">
            <v>310</v>
          </cell>
          <cell r="F137">
            <v>7.3809523809523814</v>
          </cell>
          <cell r="G137">
            <v>44</v>
          </cell>
          <cell r="H137">
            <v>0</v>
          </cell>
          <cell r="I137">
            <v>1</v>
          </cell>
        </row>
        <row r="138">
          <cell r="A138" t="str">
            <v>Lush</v>
          </cell>
          <cell r="B138" t="str">
            <v>Phi</v>
          </cell>
          <cell r="C138">
            <v>1</v>
          </cell>
          <cell r="D138">
            <v>0</v>
          </cell>
          <cell r="E138">
            <v>-1</v>
          </cell>
          <cell r="F138">
            <v>-1</v>
          </cell>
          <cell r="G138">
            <v>-1</v>
          </cell>
          <cell r="H138">
            <v>0</v>
          </cell>
          <cell r="I138">
            <v>0</v>
          </cell>
        </row>
        <row r="139">
          <cell r="A139" t="str">
            <v>McCants</v>
          </cell>
          <cell r="B139" t="str">
            <v>Phi</v>
          </cell>
          <cell r="C139">
            <v>2</v>
          </cell>
          <cell r="D139">
            <v>0</v>
          </cell>
          <cell r="E139">
            <v>19</v>
          </cell>
          <cell r="F139">
            <v>9.5</v>
          </cell>
          <cell r="G139">
            <v>19</v>
          </cell>
          <cell r="H139">
            <v>0</v>
          </cell>
          <cell r="I139">
            <v>0</v>
          </cell>
        </row>
        <row r="140">
          <cell r="A140" t="str">
            <v>Sutton</v>
          </cell>
          <cell r="B140" t="str">
            <v>Phi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 t="str">
            <v>Woerner</v>
          </cell>
          <cell r="B141" t="str">
            <v>Phi</v>
          </cell>
          <cell r="C141">
            <v>1</v>
          </cell>
          <cell r="D141">
            <v>1</v>
          </cell>
          <cell r="E141">
            <v>10</v>
          </cell>
          <cell r="F141">
            <v>10</v>
          </cell>
          <cell r="G141">
            <v>10</v>
          </cell>
          <cell r="H141">
            <v>0</v>
          </cell>
          <cell r="I141">
            <v>0</v>
          </cell>
        </row>
        <row r="146">
          <cell r="A146" t="str">
            <v>Donovan</v>
          </cell>
          <cell r="B146" t="str">
            <v>Phi</v>
          </cell>
          <cell r="C146">
            <v>2</v>
          </cell>
          <cell r="D146">
            <v>42</v>
          </cell>
          <cell r="E146">
            <v>21</v>
          </cell>
          <cell r="F146">
            <v>21</v>
          </cell>
          <cell r="G146">
            <v>0</v>
          </cell>
          <cell r="H146">
            <v>0</v>
          </cell>
        </row>
        <row r="147">
          <cell r="A147" t="str">
            <v>Dunek</v>
          </cell>
          <cell r="B147" t="str">
            <v>Phi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 t="str">
            <v>Folsom</v>
          </cell>
          <cell r="B148" t="str">
            <v>Phi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Gibson</v>
          </cell>
          <cell r="B149" t="str">
            <v>Phi</v>
          </cell>
          <cell r="C149">
            <v>1</v>
          </cell>
          <cell r="D149">
            <v>10</v>
          </cell>
          <cell r="E149">
            <v>10</v>
          </cell>
          <cell r="F149">
            <v>10</v>
          </cell>
          <cell r="G149">
            <v>0</v>
          </cell>
          <cell r="H149">
            <v>0</v>
          </cell>
        </row>
        <row r="150">
          <cell r="A150" t="str">
            <v>Harris,H</v>
          </cell>
          <cell r="B150" t="str">
            <v>Phi</v>
          </cell>
          <cell r="C150">
            <v>4</v>
          </cell>
          <cell r="D150">
            <v>76</v>
          </cell>
          <cell r="E150">
            <v>19</v>
          </cell>
          <cell r="F150">
            <v>25</v>
          </cell>
          <cell r="G150">
            <v>0</v>
          </cell>
          <cell r="H150">
            <v>0</v>
          </cell>
        </row>
        <row r="151">
          <cell r="A151" t="str">
            <v>McCants</v>
          </cell>
          <cell r="B151" t="str">
            <v>Phi</v>
          </cell>
          <cell r="C151">
            <v>41</v>
          </cell>
          <cell r="D151">
            <v>870</v>
          </cell>
          <cell r="E151">
            <v>21.219512195121951</v>
          </cell>
          <cell r="F151">
            <v>52</v>
          </cell>
          <cell r="G151">
            <v>0</v>
          </cell>
          <cell r="H151">
            <v>0</v>
          </cell>
        </row>
        <row r="152">
          <cell r="A152" t="str">
            <v>Rodenberger</v>
          </cell>
          <cell r="B152" t="str">
            <v>Phi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Woerner</v>
          </cell>
          <cell r="B153" t="str">
            <v>Phi</v>
          </cell>
          <cell r="C153">
            <v>1</v>
          </cell>
          <cell r="D153">
            <v>22</v>
          </cell>
          <cell r="E153">
            <v>22</v>
          </cell>
          <cell r="F153">
            <v>22</v>
          </cell>
          <cell r="G153">
            <v>0</v>
          </cell>
          <cell r="H153">
            <v>0</v>
          </cell>
        </row>
        <row r="161">
          <cell r="A161" t="str">
            <v>Landeta</v>
          </cell>
          <cell r="B161" t="str">
            <v>Phi</v>
          </cell>
          <cell r="C161">
            <v>68</v>
          </cell>
          <cell r="D161">
            <v>2847</v>
          </cell>
          <cell r="E161">
            <v>41.867647058823529</v>
          </cell>
          <cell r="F161">
            <v>77</v>
          </cell>
          <cell r="G161">
            <v>0</v>
          </cell>
          <cell r="H161">
            <v>0</v>
          </cell>
        </row>
        <row r="169">
          <cell r="A169" t="str">
            <v>Trout</v>
          </cell>
          <cell r="B169" t="str">
            <v>Phi</v>
          </cell>
          <cell r="C169">
            <v>109</v>
          </cell>
          <cell r="D169">
            <v>24</v>
          </cell>
          <cell r="E169">
            <v>7040</v>
          </cell>
          <cell r="F169">
            <v>51</v>
          </cell>
          <cell r="G169">
            <v>48</v>
          </cell>
          <cell r="H169">
            <v>51</v>
          </cell>
          <cell r="I169">
            <v>36</v>
          </cell>
          <cell r="J169">
            <v>70.588235294117652</v>
          </cell>
          <cell r="K169">
            <v>50</v>
          </cell>
          <cell r="M169">
            <v>0</v>
          </cell>
          <cell r="N169">
            <v>0</v>
          </cell>
          <cell r="O169">
            <v>12</v>
          </cell>
          <cell r="P169">
            <v>10</v>
          </cell>
          <cell r="Q169">
            <v>19</v>
          </cell>
          <cell r="R169">
            <v>17</v>
          </cell>
          <cell r="S169">
            <v>13</v>
          </cell>
          <cell r="T169">
            <v>8</v>
          </cell>
          <cell r="U169">
            <v>7</v>
          </cell>
          <cell r="V169">
            <v>1</v>
          </cell>
        </row>
        <row r="170">
          <cell r="A170" t="str">
            <v>Landeta</v>
          </cell>
          <cell r="B170" t="str">
            <v>Phi</v>
          </cell>
          <cell r="C170">
            <v>1</v>
          </cell>
          <cell r="D170">
            <v>0</v>
          </cell>
          <cell r="E170">
            <v>55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80">
          <cell r="A180" t="str">
            <v>Bunting</v>
          </cell>
          <cell r="B180" t="str">
            <v>Phi</v>
          </cell>
          <cell r="C180">
            <v>2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 t="str">
            <v>Cooper</v>
          </cell>
          <cell r="B181" t="str">
            <v>Phi</v>
          </cell>
          <cell r="C181">
            <v>3</v>
          </cell>
          <cell r="D181">
            <v>15</v>
          </cell>
          <cell r="E181">
            <v>5</v>
          </cell>
          <cell r="F181">
            <v>7</v>
          </cell>
          <cell r="G181">
            <v>0</v>
          </cell>
          <cell r="H181">
            <v>0</v>
          </cell>
        </row>
        <row r="182">
          <cell r="A182" t="str">
            <v>Hardee</v>
          </cell>
          <cell r="B182" t="str">
            <v>Phi</v>
          </cell>
          <cell r="C182">
            <v>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B183" t="str">
            <v>Phi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>Lane</v>
          </cell>
          <cell r="B184" t="str">
            <v>Phi</v>
          </cell>
          <cell r="C184">
            <v>7</v>
          </cell>
          <cell r="D184">
            <v>138</v>
          </cell>
          <cell r="E184">
            <v>19.714285714285715</v>
          </cell>
          <cell r="F184">
            <v>46</v>
          </cell>
          <cell r="G184">
            <v>1</v>
          </cell>
          <cell r="H184">
            <v>0</v>
          </cell>
        </row>
        <row r="185">
          <cell r="A185" t="str">
            <v>Lush</v>
          </cell>
          <cell r="B185" t="str">
            <v>Phi</v>
          </cell>
          <cell r="C185">
            <v>12</v>
          </cell>
          <cell r="D185">
            <v>129</v>
          </cell>
          <cell r="E185">
            <v>10.75</v>
          </cell>
          <cell r="F185">
            <v>42</v>
          </cell>
          <cell r="G185">
            <v>0</v>
          </cell>
          <cell r="H185">
            <v>0</v>
          </cell>
        </row>
        <row r="186">
          <cell r="A186" t="str">
            <v>McCants</v>
          </cell>
          <cell r="B186" t="str">
            <v>Phi</v>
          </cell>
          <cell r="C186">
            <v>3</v>
          </cell>
          <cell r="D186">
            <v>7</v>
          </cell>
          <cell r="E186">
            <v>2.3333333333333335</v>
          </cell>
          <cell r="F186">
            <v>4</v>
          </cell>
          <cell r="G186">
            <v>0</v>
          </cell>
          <cell r="H186">
            <v>0</v>
          </cell>
        </row>
        <row r="187">
          <cell r="A187" t="str">
            <v>Mills</v>
          </cell>
          <cell r="B187" t="str">
            <v>Phi</v>
          </cell>
          <cell r="C187">
            <v>4</v>
          </cell>
          <cell r="D187">
            <v>34</v>
          </cell>
          <cell r="E187">
            <v>8.5</v>
          </cell>
          <cell r="F187">
            <v>15</v>
          </cell>
          <cell r="G187">
            <v>0</v>
          </cell>
          <cell r="H187">
            <v>0</v>
          </cell>
        </row>
        <row r="188">
          <cell r="B188" t="str">
            <v>Phi</v>
          </cell>
          <cell r="C188">
            <v>7</v>
          </cell>
          <cell r="D188">
            <v>35</v>
          </cell>
          <cell r="E188">
            <v>5</v>
          </cell>
          <cell r="F188">
            <v>14</v>
          </cell>
          <cell r="G188">
            <v>0</v>
          </cell>
          <cell r="H188">
            <v>2</v>
          </cell>
        </row>
        <row r="189">
          <cell r="A189" t="str">
            <v>Woerner</v>
          </cell>
          <cell r="B189" t="str">
            <v>Phi</v>
          </cell>
          <cell r="C189">
            <v>1</v>
          </cell>
          <cell r="D189">
            <v>28</v>
          </cell>
          <cell r="E189">
            <v>28</v>
          </cell>
          <cell r="F189">
            <v>28</v>
          </cell>
          <cell r="G189">
            <v>0</v>
          </cell>
          <cell r="H189">
            <v>0</v>
          </cell>
        </row>
        <row r="195">
          <cell r="A195" t="str">
            <v>Brooks</v>
          </cell>
          <cell r="B195" t="str">
            <v>Phi</v>
          </cell>
          <cell r="C195">
            <v>0</v>
          </cell>
          <cell r="D195">
            <v>0</v>
          </cell>
          <cell r="F195">
            <v>1</v>
          </cell>
        </row>
        <row r="196">
          <cell r="A196" t="str">
            <v>Bunting</v>
          </cell>
          <cell r="B196" t="str">
            <v>Phi</v>
          </cell>
          <cell r="C196">
            <v>1</v>
          </cell>
          <cell r="D196">
            <v>0</v>
          </cell>
          <cell r="F196">
            <v>1</v>
          </cell>
        </row>
        <row r="197">
          <cell r="A197" t="str">
            <v>Cooper</v>
          </cell>
          <cell r="B197" t="str">
            <v>Phi</v>
          </cell>
          <cell r="C197">
            <v>1</v>
          </cell>
          <cell r="D197">
            <v>13</v>
          </cell>
          <cell r="F197">
            <v>6</v>
          </cell>
        </row>
        <row r="198">
          <cell r="A198" t="str">
            <v>Fielder</v>
          </cell>
          <cell r="B198" t="str">
            <v>Phi</v>
          </cell>
          <cell r="C198">
            <v>5.5</v>
          </cell>
          <cell r="D198">
            <v>16</v>
          </cell>
          <cell r="F198">
            <v>6</v>
          </cell>
        </row>
        <row r="199">
          <cell r="A199" t="str">
            <v>Fuller</v>
          </cell>
          <cell r="B199" t="str">
            <v>Phi</v>
          </cell>
          <cell r="C199">
            <v>2</v>
          </cell>
          <cell r="D199">
            <v>16</v>
          </cell>
          <cell r="F199">
            <v>2</v>
          </cell>
        </row>
        <row r="200">
          <cell r="A200" t="str">
            <v>Gibson</v>
          </cell>
          <cell r="B200" t="str">
            <v>Phi</v>
          </cell>
          <cell r="C200">
            <v>0</v>
          </cell>
          <cell r="D200">
            <v>0</v>
          </cell>
          <cell r="F200">
            <v>2</v>
          </cell>
        </row>
        <row r="201">
          <cell r="B201" t="str">
            <v>Phi</v>
          </cell>
          <cell r="C201">
            <v>2</v>
          </cell>
          <cell r="D201">
            <v>24</v>
          </cell>
          <cell r="F201">
            <v>3</v>
          </cell>
        </row>
        <row r="202">
          <cell r="A202" t="str">
            <v>Jamison</v>
          </cell>
          <cell r="B202" t="str">
            <v>Phi</v>
          </cell>
          <cell r="C202">
            <v>1.5</v>
          </cell>
          <cell r="D202">
            <v>24</v>
          </cell>
          <cell r="F202">
            <v>4</v>
          </cell>
        </row>
        <row r="203">
          <cell r="A203" t="str">
            <v>Johnson</v>
          </cell>
          <cell r="B203" t="str">
            <v>Phi</v>
          </cell>
          <cell r="C203">
            <v>3</v>
          </cell>
          <cell r="D203">
            <v>20</v>
          </cell>
          <cell r="F203">
            <v>2</v>
          </cell>
        </row>
        <row r="204">
          <cell r="A204" t="str">
            <v>Kugler</v>
          </cell>
          <cell r="B204" t="str">
            <v>Phi</v>
          </cell>
          <cell r="C204">
            <v>1</v>
          </cell>
          <cell r="D204">
            <v>7</v>
          </cell>
          <cell r="F204">
            <v>3</v>
          </cell>
        </row>
        <row r="205">
          <cell r="A205" t="str">
            <v>Lush</v>
          </cell>
          <cell r="B205" t="str">
            <v>Phi</v>
          </cell>
          <cell r="C205">
            <v>2</v>
          </cell>
          <cell r="D205">
            <v>22</v>
          </cell>
          <cell r="F205">
            <v>4</v>
          </cell>
        </row>
        <row r="206">
          <cell r="A206" t="str">
            <v>McInnis</v>
          </cell>
          <cell r="B206" t="str">
            <v>Phi</v>
          </cell>
          <cell r="C206">
            <v>2</v>
          </cell>
          <cell r="D206">
            <v>20</v>
          </cell>
          <cell r="F206">
            <v>1</v>
          </cell>
        </row>
        <row r="207">
          <cell r="A207" t="str">
            <v>Mills</v>
          </cell>
          <cell r="B207" t="str">
            <v>Phi</v>
          </cell>
          <cell r="C207">
            <v>3</v>
          </cell>
          <cell r="D207">
            <v>9</v>
          </cell>
          <cell r="F207">
            <v>5</v>
          </cell>
        </row>
        <row r="208">
          <cell r="A208" t="str">
            <v>Moor</v>
          </cell>
          <cell r="B208" t="str">
            <v>Phi</v>
          </cell>
          <cell r="C208">
            <v>2.5</v>
          </cell>
          <cell r="D208">
            <v>16</v>
          </cell>
          <cell r="F208">
            <v>5</v>
          </cell>
        </row>
        <row r="209">
          <cell r="A209" t="str">
            <v>Opfar</v>
          </cell>
          <cell r="B209" t="str">
            <v>Phi</v>
          </cell>
          <cell r="C209">
            <v>2.5</v>
          </cell>
          <cell r="D209">
            <v>20</v>
          </cell>
          <cell r="F209">
            <v>3</v>
          </cell>
        </row>
        <row r="210">
          <cell r="A210" t="str">
            <v>Woerner</v>
          </cell>
          <cell r="B210" t="str">
            <v>Phi</v>
          </cell>
          <cell r="C210">
            <v>0</v>
          </cell>
          <cell r="D210">
            <v>0</v>
          </cell>
          <cell r="F21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 OKL"/>
      <sheetName val="at MCH"/>
      <sheetName val="vs Bir"/>
      <sheetName val="at Was"/>
      <sheetName val="vs Phi"/>
      <sheetName val="vs Oak"/>
      <sheetName val="at NO"/>
      <sheetName val="vs Den"/>
      <sheetName val="vs NJ"/>
      <sheetName val="at Mem"/>
      <sheetName val="at LA"/>
      <sheetName val="vs Hou"/>
      <sheetName val="at NJ"/>
      <sheetName val="vs Was"/>
      <sheetName val="at Phi"/>
      <sheetName val="vs SA"/>
      <sheetName val="vs TB"/>
      <sheetName val="at Jac"/>
      <sheetName val="extra 3"/>
      <sheetName val="YR END"/>
      <sheetName val="Summary"/>
    </sheetNames>
    <sheetDataSet>
      <sheetData sheetId="0">
        <row r="11">
          <cell r="D11">
            <v>334</v>
          </cell>
          <cell r="M11">
            <v>362</v>
          </cell>
        </row>
        <row r="12">
          <cell r="D12">
            <v>115</v>
          </cell>
          <cell r="M12">
            <v>164</v>
          </cell>
        </row>
        <row r="13">
          <cell r="D13">
            <v>182</v>
          </cell>
          <cell r="M13">
            <v>175</v>
          </cell>
        </row>
        <row r="14">
          <cell r="D14">
            <v>37</v>
          </cell>
          <cell r="M14">
            <v>23</v>
          </cell>
        </row>
        <row r="15">
          <cell r="C15">
            <v>78</v>
          </cell>
          <cell r="D15">
            <v>209</v>
          </cell>
          <cell r="E15">
            <v>0.37320574162679426</v>
          </cell>
          <cell r="N15">
            <v>0.44324324324324327</v>
          </cell>
          <cell r="R15" t="str">
            <v>78/209</v>
          </cell>
          <cell r="S15" t="str">
            <v>82/185</v>
          </cell>
        </row>
        <row r="16">
          <cell r="C16">
            <v>4</v>
          </cell>
          <cell r="D16">
            <v>13</v>
          </cell>
          <cell r="E16">
            <v>0.30769230769230771</v>
          </cell>
          <cell r="N16">
            <v>0.45454545454545453</v>
          </cell>
          <cell r="R16" t="str">
            <v>4/13</v>
          </cell>
          <cell r="S16" t="str">
            <v>5/11</v>
          </cell>
        </row>
        <row r="18">
          <cell r="D18">
            <v>521</v>
          </cell>
          <cell r="M18">
            <v>574</v>
          </cell>
        </row>
        <row r="19">
          <cell r="D19">
            <v>1845</v>
          </cell>
          <cell r="E19">
            <v>102.5</v>
          </cell>
          <cell r="M19">
            <v>2709</v>
          </cell>
          <cell r="N19">
            <v>150.5</v>
          </cell>
        </row>
        <row r="20">
          <cell r="D20">
            <v>3.5412667946257197</v>
          </cell>
          <cell r="M20">
            <v>4.7195121951219514</v>
          </cell>
        </row>
        <row r="22">
          <cell r="D22">
            <v>521</v>
          </cell>
          <cell r="M22">
            <v>465</v>
          </cell>
        </row>
        <row r="23">
          <cell r="D23">
            <v>275</v>
          </cell>
          <cell r="M23">
            <v>293</v>
          </cell>
        </row>
        <row r="24">
          <cell r="D24">
            <v>52.783109404990405</v>
          </cell>
          <cell r="M24">
            <v>63.010752688172047</v>
          </cell>
        </row>
        <row r="25">
          <cell r="D25">
            <v>3557</v>
          </cell>
          <cell r="M25">
            <v>3745</v>
          </cell>
        </row>
        <row r="26">
          <cell r="D26">
            <v>43</v>
          </cell>
          <cell r="M26">
            <v>47</v>
          </cell>
        </row>
        <row r="27">
          <cell r="D27">
            <v>332</v>
          </cell>
          <cell r="M27">
            <v>322</v>
          </cell>
        </row>
        <row r="28">
          <cell r="D28">
            <v>3225</v>
          </cell>
          <cell r="E28">
            <v>179.16666666666666</v>
          </cell>
          <cell r="M28">
            <v>3423</v>
          </cell>
          <cell r="N28">
            <v>190.16666666666666</v>
          </cell>
        </row>
        <row r="29">
          <cell r="D29">
            <v>5.7180851063829783</v>
          </cell>
          <cell r="M29">
            <v>6.685546875</v>
          </cell>
        </row>
        <row r="30">
          <cell r="D30">
            <v>12.934545454545454</v>
          </cell>
          <cell r="M30">
            <v>12.781569965870307</v>
          </cell>
        </row>
        <row r="33">
          <cell r="D33">
            <v>5070</v>
          </cell>
          <cell r="E33">
            <v>281.66666666666669</v>
          </cell>
          <cell r="M33">
            <v>6132</v>
          </cell>
          <cell r="N33">
            <v>340.66666666666669</v>
          </cell>
        </row>
        <row r="34">
          <cell r="D34">
            <v>36.390532544378701</v>
          </cell>
          <cell r="M34">
            <v>44.178082191780824</v>
          </cell>
        </row>
        <row r="35">
          <cell r="D35">
            <v>63.609467455621306</v>
          </cell>
          <cell r="M35">
            <v>55.821917808219176</v>
          </cell>
        </row>
        <row r="37">
          <cell r="D37">
            <v>1085</v>
          </cell>
          <cell r="M37">
            <v>1086</v>
          </cell>
        </row>
        <row r="38">
          <cell r="D38">
            <v>4.6728110599078345</v>
          </cell>
          <cell r="M38">
            <v>5.6464088397790055</v>
          </cell>
        </row>
        <row r="41">
          <cell r="D41">
            <v>26</v>
          </cell>
          <cell r="M41">
            <v>14</v>
          </cell>
        </row>
        <row r="42">
          <cell r="D42">
            <v>375</v>
          </cell>
          <cell r="M42">
            <v>242</v>
          </cell>
        </row>
        <row r="43">
          <cell r="D43">
            <v>1</v>
          </cell>
          <cell r="M43">
            <v>2</v>
          </cell>
        </row>
        <row r="45">
          <cell r="D45">
            <v>81</v>
          </cell>
          <cell r="M45">
            <v>74</v>
          </cell>
        </row>
        <row r="46">
          <cell r="D46">
            <v>3419</v>
          </cell>
          <cell r="M46">
            <v>3005</v>
          </cell>
        </row>
        <row r="47">
          <cell r="D47">
            <v>42.209876543209873</v>
          </cell>
          <cell r="M47">
            <v>40.608108108108105</v>
          </cell>
        </row>
        <row r="49">
          <cell r="D49">
            <v>31</v>
          </cell>
          <cell r="M49">
            <v>47</v>
          </cell>
        </row>
        <row r="50">
          <cell r="D50">
            <v>210</v>
          </cell>
          <cell r="M50">
            <v>296</v>
          </cell>
        </row>
        <row r="51">
          <cell r="D51">
            <v>6.774193548387097</v>
          </cell>
          <cell r="M51">
            <v>6.2978723404255321</v>
          </cell>
        </row>
        <row r="52">
          <cell r="D52">
            <v>13</v>
          </cell>
          <cell r="M52">
            <v>13</v>
          </cell>
        </row>
        <row r="53">
          <cell r="D53">
            <v>0</v>
          </cell>
          <cell r="M53">
            <v>0</v>
          </cell>
        </row>
        <row r="55">
          <cell r="D55">
            <v>64</v>
          </cell>
          <cell r="M55">
            <v>66</v>
          </cell>
        </row>
        <row r="56">
          <cell r="D56">
            <v>1236</v>
          </cell>
          <cell r="M56">
            <v>1369</v>
          </cell>
        </row>
        <row r="57">
          <cell r="D57">
            <v>19.3125</v>
          </cell>
          <cell r="M57">
            <v>20.742424242424242</v>
          </cell>
        </row>
        <row r="58">
          <cell r="D58">
            <v>0</v>
          </cell>
          <cell r="M58">
            <v>0</v>
          </cell>
        </row>
        <row r="60">
          <cell r="D60">
            <v>78</v>
          </cell>
          <cell r="M60">
            <v>82</v>
          </cell>
        </row>
        <row r="61">
          <cell r="D61">
            <v>12</v>
          </cell>
          <cell r="M61">
            <v>19</v>
          </cell>
        </row>
        <row r="62">
          <cell r="D62">
            <v>15.384615384615385</v>
          </cell>
          <cell r="M62">
            <v>23.170731707317074</v>
          </cell>
        </row>
        <row r="63">
          <cell r="D63">
            <v>4649</v>
          </cell>
          <cell r="M63">
            <v>5137</v>
          </cell>
        </row>
        <row r="65">
          <cell r="D65">
            <v>94</v>
          </cell>
          <cell r="M65">
            <v>132</v>
          </cell>
        </row>
        <row r="66">
          <cell r="D66">
            <v>695</v>
          </cell>
          <cell r="M66">
            <v>954</v>
          </cell>
        </row>
        <row r="68">
          <cell r="D68">
            <v>47</v>
          </cell>
          <cell r="M68">
            <v>50</v>
          </cell>
        </row>
        <row r="69">
          <cell r="D69">
            <v>28</v>
          </cell>
          <cell r="M69">
            <v>14</v>
          </cell>
        </row>
        <row r="70">
          <cell r="D70">
            <v>3</v>
          </cell>
          <cell r="M70">
            <v>6</v>
          </cell>
        </row>
        <row r="71">
          <cell r="D71">
            <v>0</v>
          </cell>
          <cell r="M71">
            <v>0</v>
          </cell>
        </row>
        <row r="72">
          <cell r="D72">
            <v>29</v>
          </cell>
          <cell r="M72">
            <v>16</v>
          </cell>
        </row>
        <row r="73">
          <cell r="D73">
            <v>0</v>
          </cell>
          <cell r="M73">
            <v>1</v>
          </cell>
        </row>
        <row r="75">
          <cell r="D75">
            <v>333</v>
          </cell>
          <cell r="M75">
            <v>404</v>
          </cell>
        </row>
        <row r="76">
          <cell r="D76">
            <v>37</v>
          </cell>
          <cell r="M76">
            <v>51</v>
          </cell>
        </row>
        <row r="77">
          <cell r="D77">
            <v>15</v>
          </cell>
          <cell r="M77">
            <v>24</v>
          </cell>
        </row>
        <row r="78">
          <cell r="D78">
            <v>20</v>
          </cell>
          <cell r="M78">
            <v>25</v>
          </cell>
        </row>
        <row r="79">
          <cell r="D79">
            <v>2</v>
          </cell>
          <cell r="M79">
            <v>2</v>
          </cell>
        </row>
        <row r="80">
          <cell r="D80">
            <v>33</v>
          </cell>
          <cell r="M80">
            <v>48</v>
          </cell>
        </row>
        <row r="81">
          <cell r="D81">
            <v>0</v>
          </cell>
          <cell r="M81">
            <v>1</v>
          </cell>
        </row>
        <row r="82">
          <cell r="D82">
            <v>0</v>
          </cell>
          <cell r="M82">
            <v>0</v>
          </cell>
        </row>
        <row r="83">
          <cell r="D83">
            <v>26</v>
          </cell>
          <cell r="M83">
            <v>16</v>
          </cell>
        </row>
        <row r="84">
          <cell r="D84">
            <v>36</v>
          </cell>
          <cell r="M84">
            <v>26</v>
          </cell>
        </row>
        <row r="85">
          <cell r="D85">
            <v>72.222222222222214</v>
          </cell>
          <cell r="M85">
            <v>61.53846153846154</v>
          </cell>
        </row>
        <row r="86">
          <cell r="D86" t="str">
            <v>29:36</v>
          </cell>
          <cell r="M86" t="str">
            <v>30:46</v>
          </cell>
        </row>
        <row r="90">
          <cell r="A90" t="str">
            <v>Albright</v>
          </cell>
          <cell r="B90" t="str">
            <v>Pit</v>
          </cell>
          <cell r="C90">
            <v>6</v>
          </cell>
          <cell r="D90">
            <v>14</v>
          </cell>
          <cell r="E90">
            <v>2.3333333333333335</v>
          </cell>
          <cell r="F90">
            <v>6</v>
          </cell>
          <cell r="G90">
            <v>0</v>
          </cell>
          <cell r="H90">
            <v>1</v>
          </cell>
        </row>
        <row r="91">
          <cell r="B91" t="str">
            <v>Pit</v>
          </cell>
          <cell r="C91">
            <v>4</v>
          </cell>
          <cell r="D91">
            <v>68</v>
          </cell>
          <cell r="E91">
            <v>17</v>
          </cell>
          <cell r="F91">
            <v>23</v>
          </cell>
          <cell r="G91">
            <v>0</v>
          </cell>
          <cell r="H91">
            <v>0</v>
          </cell>
        </row>
        <row r="92">
          <cell r="A92" t="str">
            <v>Carano</v>
          </cell>
          <cell r="B92" t="str">
            <v>Pit</v>
          </cell>
          <cell r="C92">
            <v>33</v>
          </cell>
          <cell r="D92">
            <v>74</v>
          </cell>
          <cell r="E92">
            <v>2.2424242424242422</v>
          </cell>
          <cell r="F92">
            <v>17</v>
          </cell>
          <cell r="G92">
            <v>1</v>
          </cell>
          <cell r="H92">
            <v>4</v>
          </cell>
        </row>
        <row r="93">
          <cell r="A93" t="str">
            <v>Coles</v>
          </cell>
          <cell r="B93" t="str">
            <v>Pit</v>
          </cell>
          <cell r="C93">
            <v>5</v>
          </cell>
          <cell r="D93">
            <v>1</v>
          </cell>
          <cell r="E93">
            <v>0.2</v>
          </cell>
          <cell r="F93">
            <v>3</v>
          </cell>
          <cell r="G93">
            <v>0</v>
          </cell>
          <cell r="H93">
            <v>0</v>
          </cell>
        </row>
        <row r="94">
          <cell r="A94" t="str">
            <v>Dirden</v>
          </cell>
          <cell r="B94" t="str">
            <v>Pit</v>
          </cell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Easley</v>
          </cell>
          <cell r="B95" t="str">
            <v>Pit</v>
          </cell>
          <cell r="C95">
            <v>20</v>
          </cell>
          <cell r="D95">
            <v>67</v>
          </cell>
          <cell r="E95">
            <v>3.35</v>
          </cell>
          <cell r="F95">
            <v>8</v>
          </cell>
          <cell r="G95">
            <v>1</v>
          </cell>
          <cell r="H95">
            <v>0</v>
          </cell>
        </row>
        <row r="96">
          <cell r="A96" t="str">
            <v>Flowers</v>
          </cell>
          <cell r="B96" t="str">
            <v>Pit</v>
          </cell>
          <cell r="C96">
            <v>3</v>
          </cell>
          <cell r="D96">
            <v>5</v>
          </cell>
          <cell r="E96">
            <v>1.6666666666666667</v>
          </cell>
          <cell r="F96">
            <v>10</v>
          </cell>
          <cell r="G96">
            <v>0</v>
          </cell>
          <cell r="H96">
            <v>0</v>
          </cell>
        </row>
        <row r="97">
          <cell r="A97" t="str">
            <v>Freeman</v>
          </cell>
          <cell r="B97" t="str">
            <v>Pit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Holman</v>
          </cell>
          <cell r="B98" t="str">
            <v>Pit</v>
          </cell>
          <cell r="C98">
            <v>111</v>
          </cell>
          <cell r="D98">
            <v>504</v>
          </cell>
          <cell r="E98">
            <v>4.5405405405405403</v>
          </cell>
          <cell r="F98">
            <v>25</v>
          </cell>
          <cell r="G98">
            <v>10</v>
          </cell>
          <cell r="H98">
            <v>1</v>
          </cell>
        </row>
        <row r="99">
          <cell r="A99" t="str">
            <v>Johnson,D</v>
          </cell>
          <cell r="B99" t="str">
            <v>Pit</v>
          </cell>
          <cell r="C99">
            <v>4</v>
          </cell>
          <cell r="D99">
            <v>-1</v>
          </cell>
          <cell r="E99">
            <v>-0.25</v>
          </cell>
          <cell r="F99">
            <v>1</v>
          </cell>
          <cell r="G99">
            <v>0</v>
          </cell>
          <cell r="H99">
            <v>0</v>
          </cell>
        </row>
        <row r="100">
          <cell r="A100" t="str">
            <v>Lawrence</v>
          </cell>
          <cell r="B100" t="str">
            <v>Pit</v>
          </cell>
          <cell r="C100">
            <v>25</v>
          </cell>
          <cell r="D100">
            <v>32</v>
          </cell>
          <cell r="E100">
            <v>1.28</v>
          </cell>
          <cell r="F100">
            <v>8</v>
          </cell>
          <cell r="G100">
            <v>0</v>
          </cell>
          <cell r="H100">
            <v>0</v>
          </cell>
        </row>
        <row r="101">
          <cell r="B101" t="str">
            <v>Pit</v>
          </cell>
          <cell r="C101">
            <v>92</v>
          </cell>
          <cell r="D101">
            <v>386</v>
          </cell>
          <cell r="E101">
            <v>4.1956521739130439</v>
          </cell>
          <cell r="F101">
            <v>24</v>
          </cell>
          <cell r="G101">
            <v>0</v>
          </cell>
          <cell r="H101">
            <v>4</v>
          </cell>
        </row>
        <row r="102">
          <cell r="A102" t="str">
            <v>Payton</v>
          </cell>
          <cell r="B102" t="str">
            <v>Pit</v>
          </cell>
          <cell r="C102">
            <v>2</v>
          </cell>
          <cell r="D102">
            <v>3</v>
          </cell>
          <cell r="E102">
            <v>1.5</v>
          </cell>
          <cell r="F102">
            <v>6</v>
          </cell>
          <cell r="G102">
            <v>0</v>
          </cell>
          <cell r="H102">
            <v>0</v>
          </cell>
        </row>
        <row r="103">
          <cell r="A103" t="str">
            <v>Rozantz</v>
          </cell>
          <cell r="B103" t="str">
            <v>Pit</v>
          </cell>
          <cell r="C103">
            <v>12</v>
          </cell>
          <cell r="D103">
            <v>13</v>
          </cell>
          <cell r="E103">
            <v>1.0833333333333333</v>
          </cell>
          <cell r="F103">
            <v>5</v>
          </cell>
          <cell r="G103">
            <v>1</v>
          </cell>
          <cell r="H103">
            <v>3</v>
          </cell>
        </row>
        <row r="104">
          <cell r="A104" t="str">
            <v>Rozier</v>
          </cell>
          <cell r="B104" t="str">
            <v>Pit</v>
          </cell>
          <cell r="C104">
            <v>200</v>
          </cell>
          <cell r="D104">
            <v>674</v>
          </cell>
          <cell r="E104">
            <v>3.37</v>
          </cell>
          <cell r="F104">
            <v>29</v>
          </cell>
          <cell r="G104">
            <v>2</v>
          </cell>
          <cell r="H104">
            <v>7</v>
          </cell>
        </row>
        <row r="105">
          <cell r="A105" t="str">
            <v>Swider</v>
          </cell>
          <cell r="B105" t="str">
            <v>Pit</v>
          </cell>
          <cell r="C105">
            <v>3</v>
          </cell>
          <cell r="D105">
            <v>5</v>
          </cell>
          <cell r="E105">
            <v>1.6666666666666667</v>
          </cell>
          <cell r="F105">
            <v>5</v>
          </cell>
          <cell r="G105">
            <v>0</v>
          </cell>
          <cell r="H105">
            <v>2</v>
          </cell>
        </row>
        <row r="108">
          <cell r="B108" t="str">
            <v>Pit</v>
          </cell>
          <cell r="C108">
            <v>68</v>
          </cell>
          <cell r="D108">
            <v>936</v>
          </cell>
          <cell r="E108">
            <v>13.764705882352942</v>
          </cell>
          <cell r="F108">
            <v>38</v>
          </cell>
          <cell r="G108">
            <v>5</v>
          </cell>
          <cell r="H108">
            <v>0</v>
          </cell>
        </row>
        <row r="109">
          <cell r="A109" t="str">
            <v>Butts</v>
          </cell>
          <cell r="B109" t="str">
            <v>Pit</v>
          </cell>
          <cell r="C109">
            <v>4</v>
          </cell>
          <cell r="D109">
            <v>39</v>
          </cell>
          <cell r="E109">
            <v>9.75</v>
          </cell>
          <cell r="F109">
            <v>14</v>
          </cell>
          <cell r="G109">
            <v>0</v>
          </cell>
          <cell r="H109">
            <v>1</v>
          </cell>
        </row>
        <row r="110">
          <cell r="A110" t="str">
            <v>Coles</v>
          </cell>
          <cell r="B110" t="str">
            <v>Pit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 t="str">
            <v>Dirden</v>
          </cell>
          <cell r="B111" t="str">
            <v>Pit</v>
          </cell>
          <cell r="C111">
            <v>12</v>
          </cell>
          <cell r="D111">
            <v>133</v>
          </cell>
          <cell r="E111">
            <v>11.083333333333334</v>
          </cell>
          <cell r="F111">
            <v>27</v>
          </cell>
          <cell r="G111">
            <v>1</v>
          </cell>
          <cell r="H111">
            <v>1</v>
          </cell>
        </row>
        <row r="112">
          <cell r="A112" t="str">
            <v>Easley</v>
          </cell>
          <cell r="B112" t="str">
            <v>Pit</v>
          </cell>
          <cell r="C112">
            <v>2</v>
          </cell>
          <cell r="D112">
            <v>15</v>
          </cell>
          <cell r="E112">
            <v>7.5</v>
          </cell>
          <cell r="F112">
            <v>10</v>
          </cell>
          <cell r="G112">
            <v>0</v>
          </cell>
          <cell r="H112">
            <v>0</v>
          </cell>
        </row>
        <row r="113">
          <cell r="A113" t="str">
            <v>Flowers</v>
          </cell>
          <cell r="B113" t="str">
            <v>Pit</v>
          </cell>
          <cell r="C113">
            <v>62</v>
          </cell>
          <cell r="D113">
            <v>1073</v>
          </cell>
          <cell r="E113">
            <v>17.306451612903224</v>
          </cell>
          <cell r="F113">
            <v>63</v>
          </cell>
          <cell r="G113">
            <v>8</v>
          </cell>
          <cell r="H113">
            <v>1</v>
          </cell>
        </row>
        <row r="114">
          <cell r="A114" t="str">
            <v>Holman</v>
          </cell>
          <cell r="B114" t="str">
            <v>Pit</v>
          </cell>
          <cell r="C114">
            <v>21</v>
          </cell>
          <cell r="D114">
            <v>190</v>
          </cell>
          <cell r="E114">
            <v>9.0476190476190474</v>
          </cell>
          <cell r="F114">
            <v>18</v>
          </cell>
          <cell r="G114">
            <v>0</v>
          </cell>
          <cell r="H114">
            <v>0</v>
          </cell>
        </row>
        <row r="115">
          <cell r="A115" t="str">
            <v>Johnson,D</v>
          </cell>
          <cell r="B115" t="str">
            <v>Pit</v>
          </cell>
          <cell r="C115">
            <v>3</v>
          </cell>
          <cell r="D115">
            <v>11</v>
          </cell>
          <cell r="E115">
            <v>3.6666666666666665</v>
          </cell>
          <cell r="F115">
            <v>6</v>
          </cell>
          <cell r="G115">
            <v>1</v>
          </cell>
          <cell r="H115">
            <v>0</v>
          </cell>
        </row>
        <row r="116">
          <cell r="A116" t="str">
            <v>Kimichik</v>
          </cell>
          <cell r="B116" t="str">
            <v>Pit</v>
          </cell>
          <cell r="C116">
            <v>6</v>
          </cell>
          <cell r="D116">
            <v>54</v>
          </cell>
          <cell r="E116">
            <v>9</v>
          </cell>
          <cell r="F116">
            <v>13</v>
          </cell>
          <cell r="G116">
            <v>0</v>
          </cell>
          <cell r="H116">
            <v>0</v>
          </cell>
        </row>
        <row r="117">
          <cell r="A117" t="str">
            <v>Lawrence</v>
          </cell>
          <cell r="B117" t="str">
            <v>Pit</v>
          </cell>
          <cell r="C117">
            <v>2</v>
          </cell>
          <cell r="D117">
            <v>11</v>
          </cell>
          <cell r="E117">
            <v>5.5</v>
          </cell>
          <cell r="F117">
            <v>8</v>
          </cell>
          <cell r="G117">
            <v>0</v>
          </cell>
          <cell r="H117">
            <v>0</v>
          </cell>
        </row>
        <row r="118">
          <cell r="A118" t="str">
            <v>Martin</v>
          </cell>
          <cell r="B118" t="str">
            <v>Pit</v>
          </cell>
          <cell r="C118">
            <v>2</v>
          </cell>
          <cell r="D118">
            <v>47</v>
          </cell>
          <cell r="E118">
            <v>23.5</v>
          </cell>
          <cell r="F118">
            <v>31</v>
          </cell>
          <cell r="G118">
            <v>1</v>
          </cell>
          <cell r="H118">
            <v>0</v>
          </cell>
        </row>
        <row r="119">
          <cell r="B119" t="str">
            <v>Pit</v>
          </cell>
          <cell r="C119">
            <v>13</v>
          </cell>
          <cell r="D119">
            <v>112</v>
          </cell>
          <cell r="E119">
            <v>8.615384615384615</v>
          </cell>
          <cell r="F119">
            <v>15</v>
          </cell>
          <cell r="G119">
            <v>1</v>
          </cell>
          <cell r="H119">
            <v>0</v>
          </cell>
        </row>
        <row r="120">
          <cell r="A120" t="str">
            <v>Potts</v>
          </cell>
          <cell r="B120" t="str">
            <v>Pit</v>
          </cell>
          <cell r="C120">
            <v>5</v>
          </cell>
          <cell r="D120">
            <v>59</v>
          </cell>
          <cell r="E120">
            <v>11.8</v>
          </cell>
          <cell r="F120">
            <v>21</v>
          </cell>
          <cell r="G120">
            <v>0</v>
          </cell>
          <cell r="H120">
            <v>0</v>
          </cell>
        </row>
        <row r="121">
          <cell r="A121" t="str">
            <v>Raugh</v>
          </cell>
          <cell r="B121" t="str">
            <v>Pit</v>
          </cell>
          <cell r="C121">
            <v>26</v>
          </cell>
          <cell r="D121">
            <v>287</v>
          </cell>
          <cell r="E121">
            <v>11.038461538461538</v>
          </cell>
          <cell r="F121">
            <v>34</v>
          </cell>
          <cell r="G121">
            <v>2</v>
          </cell>
          <cell r="H121">
            <v>0</v>
          </cell>
        </row>
        <row r="122">
          <cell r="A122" t="str">
            <v>Rozier</v>
          </cell>
          <cell r="B122" t="str">
            <v>Pit</v>
          </cell>
          <cell r="C122">
            <v>39</v>
          </cell>
          <cell r="D122">
            <v>449</v>
          </cell>
          <cell r="E122">
            <v>11.512820512820513</v>
          </cell>
          <cell r="F122">
            <v>62</v>
          </cell>
          <cell r="G122">
            <v>1</v>
          </cell>
          <cell r="H122">
            <v>1</v>
          </cell>
        </row>
        <row r="123">
          <cell r="A123" t="str">
            <v>Shaw</v>
          </cell>
          <cell r="B123" t="str">
            <v>Pit</v>
          </cell>
          <cell r="C123">
            <v>10</v>
          </cell>
          <cell r="D123">
            <v>141</v>
          </cell>
          <cell r="E123">
            <v>14.1</v>
          </cell>
          <cell r="F123">
            <v>28</v>
          </cell>
          <cell r="G123">
            <v>0</v>
          </cell>
          <cell r="H123">
            <v>0</v>
          </cell>
        </row>
        <row r="128">
          <cell r="A128" t="str">
            <v>Carano</v>
          </cell>
          <cell r="B128" t="str">
            <v>Pit</v>
          </cell>
          <cell r="C128">
            <v>355</v>
          </cell>
          <cell r="D128">
            <v>197</v>
          </cell>
          <cell r="E128">
            <v>55.492957746478879</v>
          </cell>
          <cell r="F128">
            <v>2427</v>
          </cell>
          <cell r="G128">
            <v>15</v>
          </cell>
          <cell r="H128">
            <v>63</v>
          </cell>
          <cell r="I128">
            <v>18</v>
          </cell>
          <cell r="J128">
            <v>4.225352112676056</v>
          </cell>
          <cell r="K128">
            <v>5.070422535211268</v>
          </cell>
          <cell r="L128">
            <v>6.8366197183098594</v>
          </cell>
          <cell r="M128">
            <v>69.771126760563376</v>
          </cell>
          <cell r="N128">
            <v>10</v>
          </cell>
          <cell r="O128">
            <v>34</v>
          </cell>
        </row>
        <row r="129">
          <cell r="A129" t="str">
            <v>Rozantz</v>
          </cell>
          <cell r="B129" t="str">
            <v>Pit</v>
          </cell>
          <cell r="C129">
            <v>163</v>
          </cell>
          <cell r="D129">
            <v>77</v>
          </cell>
          <cell r="E129">
            <v>47.239263803680984</v>
          </cell>
          <cell r="F129">
            <v>1110</v>
          </cell>
          <cell r="G129">
            <v>5</v>
          </cell>
          <cell r="H129">
            <v>62</v>
          </cell>
          <cell r="I129">
            <v>8</v>
          </cell>
          <cell r="J129">
            <v>3.0674846625766872</v>
          </cell>
          <cell r="K129">
            <v>4.9079754601226995</v>
          </cell>
          <cell r="L129">
            <v>6.8098159509202452</v>
          </cell>
          <cell r="M129">
            <v>59.598670756646221</v>
          </cell>
          <cell r="N129">
            <v>3</v>
          </cell>
          <cell r="O129">
            <v>9</v>
          </cell>
        </row>
        <row r="130">
          <cell r="A130" t="str">
            <v>Swider</v>
          </cell>
          <cell r="B130" t="str">
            <v>Pit</v>
          </cell>
          <cell r="C130">
            <v>2</v>
          </cell>
          <cell r="D130">
            <v>1</v>
          </cell>
          <cell r="E130">
            <v>50</v>
          </cell>
          <cell r="F130">
            <v>20</v>
          </cell>
          <cell r="G130">
            <v>0</v>
          </cell>
          <cell r="H130">
            <v>20</v>
          </cell>
          <cell r="I130">
            <v>0</v>
          </cell>
          <cell r="J130">
            <v>0</v>
          </cell>
          <cell r="K130">
            <v>0</v>
          </cell>
          <cell r="L130">
            <v>10</v>
          </cell>
          <cell r="M130">
            <v>85.416666666666671</v>
          </cell>
          <cell r="N130">
            <v>0</v>
          </cell>
          <cell r="O130">
            <v>0</v>
          </cell>
        </row>
        <row r="131">
          <cell r="A131" t="str">
            <v>Miller</v>
          </cell>
          <cell r="B131" t="str">
            <v>Pit</v>
          </cell>
          <cell r="C131">
            <v>1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39.583333333333336</v>
          </cell>
          <cell r="N131">
            <v>0</v>
          </cell>
          <cell r="O131">
            <v>0</v>
          </cell>
        </row>
        <row r="169">
          <cell r="A169" t="str">
            <v>Barilla</v>
          </cell>
          <cell r="B169" t="str">
            <v>Pit</v>
          </cell>
          <cell r="C169">
            <v>4</v>
          </cell>
          <cell r="D169">
            <v>0</v>
          </cell>
          <cell r="E169">
            <v>223</v>
          </cell>
          <cell r="F169">
            <v>3</v>
          </cell>
          <cell r="G169">
            <v>3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 t="str">
            <v>Lee</v>
          </cell>
          <cell r="B170" t="str">
            <v>Pit</v>
          </cell>
          <cell r="C170">
            <v>48</v>
          </cell>
          <cell r="D170">
            <v>8</v>
          </cell>
          <cell r="E170">
            <v>2925</v>
          </cell>
          <cell r="F170">
            <v>18</v>
          </cell>
          <cell r="G170">
            <v>17</v>
          </cell>
          <cell r="H170">
            <v>26</v>
          </cell>
          <cell r="I170">
            <v>20</v>
          </cell>
          <cell r="J170">
            <v>76.923076923076934</v>
          </cell>
          <cell r="K170">
            <v>45</v>
          </cell>
          <cell r="M170">
            <v>0</v>
          </cell>
          <cell r="N170">
            <v>0</v>
          </cell>
          <cell r="O170">
            <v>10</v>
          </cell>
          <cell r="P170">
            <v>9</v>
          </cell>
          <cell r="Q170">
            <v>7</v>
          </cell>
          <cell r="R170">
            <v>7</v>
          </cell>
          <cell r="S170">
            <v>6</v>
          </cell>
          <cell r="T170">
            <v>4</v>
          </cell>
          <cell r="U170">
            <v>3</v>
          </cell>
          <cell r="V170">
            <v>0</v>
          </cell>
        </row>
        <row r="171">
          <cell r="A171" t="str">
            <v>Schubert</v>
          </cell>
          <cell r="B171" t="str">
            <v>Pit</v>
          </cell>
          <cell r="C171">
            <v>26</v>
          </cell>
          <cell r="D171">
            <v>4</v>
          </cell>
          <cell r="E171">
            <v>1501</v>
          </cell>
          <cell r="F171">
            <v>14</v>
          </cell>
          <cell r="G171">
            <v>13</v>
          </cell>
          <cell r="H171">
            <v>10</v>
          </cell>
          <cell r="I171">
            <v>6</v>
          </cell>
          <cell r="J171">
            <v>60</v>
          </cell>
          <cell r="K171">
            <v>45</v>
          </cell>
          <cell r="M171">
            <v>0</v>
          </cell>
          <cell r="N171">
            <v>0</v>
          </cell>
          <cell r="O171">
            <v>3</v>
          </cell>
          <cell r="P171">
            <v>2</v>
          </cell>
          <cell r="Q171">
            <v>2</v>
          </cell>
          <cell r="R171">
            <v>2</v>
          </cell>
          <cell r="S171">
            <v>3</v>
          </cell>
          <cell r="T171">
            <v>2</v>
          </cell>
          <cell r="U171">
            <v>2</v>
          </cell>
          <cell r="V171">
            <v>0</v>
          </cell>
        </row>
        <row r="172">
          <cell r="A172" t="str">
            <v>Swider</v>
          </cell>
          <cell r="B172" t="str">
            <v>Pit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80">
          <cell r="A180" t="str">
            <v>Crosby</v>
          </cell>
          <cell r="B180" t="str">
            <v>Pit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 t="str">
            <v>Delaney</v>
          </cell>
          <cell r="B181" t="str">
            <v>Pit</v>
          </cell>
          <cell r="C181">
            <v>2</v>
          </cell>
          <cell r="D181">
            <v>123</v>
          </cell>
          <cell r="E181">
            <v>61.5</v>
          </cell>
          <cell r="F181">
            <v>80</v>
          </cell>
          <cell r="G181">
            <v>1</v>
          </cell>
          <cell r="H181">
            <v>0</v>
          </cell>
        </row>
        <row r="182">
          <cell r="A182" t="str">
            <v>Freeman</v>
          </cell>
          <cell r="B182" t="str">
            <v>Pit</v>
          </cell>
          <cell r="C182">
            <v>5</v>
          </cell>
          <cell r="D182">
            <v>62</v>
          </cell>
          <cell r="E182">
            <v>12.4</v>
          </cell>
          <cell r="F182">
            <v>30</v>
          </cell>
          <cell r="G182">
            <v>1</v>
          </cell>
          <cell r="H182">
            <v>1</v>
          </cell>
        </row>
        <row r="183">
          <cell r="A183" t="str">
            <v>Friday</v>
          </cell>
          <cell r="B183" t="str">
            <v>Pit</v>
          </cell>
          <cell r="C183">
            <v>2</v>
          </cell>
          <cell r="D183">
            <v>34</v>
          </cell>
          <cell r="E183">
            <v>17</v>
          </cell>
          <cell r="F183">
            <v>18</v>
          </cell>
          <cell r="G183">
            <v>0</v>
          </cell>
          <cell r="H183">
            <v>1</v>
          </cell>
        </row>
        <row r="184">
          <cell r="A184" t="str">
            <v>Holmes</v>
          </cell>
          <cell r="B184" t="str">
            <v>Pit</v>
          </cell>
          <cell r="C184">
            <v>3</v>
          </cell>
          <cell r="D184">
            <v>12</v>
          </cell>
          <cell r="E184">
            <v>4</v>
          </cell>
          <cell r="F184">
            <v>13</v>
          </cell>
          <cell r="G184">
            <v>0</v>
          </cell>
          <cell r="H184">
            <v>0</v>
          </cell>
        </row>
        <row r="185">
          <cell r="A185" t="str">
            <v>Langlois</v>
          </cell>
          <cell r="B185" t="str">
            <v>Pit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Short,D</v>
          </cell>
          <cell r="B186" t="str">
            <v>Pit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B187" t="str">
            <v>Pit</v>
          </cell>
          <cell r="C187">
            <v>2</v>
          </cell>
          <cell r="D187">
            <v>11</v>
          </cell>
          <cell r="E187">
            <v>5.5</v>
          </cell>
          <cell r="F187">
            <v>11</v>
          </cell>
          <cell r="G187">
            <v>0</v>
          </cell>
          <cell r="H187">
            <v>0</v>
          </cell>
        </row>
        <row r="195">
          <cell r="A195" t="str">
            <v>Clancy</v>
          </cell>
          <cell r="B195" t="str">
            <v>Pit</v>
          </cell>
          <cell r="C195">
            <v>15.5</v>
          </cell>
          <cell r="D195">
            <v>119</v>
          </cell>
          <cell r="F195">
            <v>16</v>
          </cell>
        </row>
        <row r="196">
          <cell r="B196" t="str">
            <v>Pit</v>
          </cell>
          <cell r="C196">
            <v>2</v>
          </cell>
          <cell r="D196">
            <v>23</v>
          </cell>
          <cell r="F196">
            <v>2</v>
          </cell>
        </row>
        <row r="197">
          <cell r="A197" t="str">
            <v>Freeman</v>
          </cell>
          <cell r="B197" t="str">
            <v>Pit</v>
          </cell>
          <cell r="C197">
            <v>3.5</v>
          </cell>
          <cell r="D197">
            <v>22.5</v>
          </cell>
          <cell r="F197">
            <v>2</v>
          </cell>
        </row>
        <row r="198">
          <cell r="A198" t="str">
            <v>Graham</v>
          </cell>
          <cell r="B198" t="str">
            <v>Pit</v>
          </cell>
          <cell r="C198">
            <v>7</v>
          </cell>
          <cell r="D198">
            <v>44</v>
          </cell>
          <cell r="F198">
            <v>5</v>
          </cell>
        </row>
        <row r="199">
          <cell r="A199" t="str">
            <v>Griffin</v>
          </cell>
          <cell r="B199" t="str">
            <v>Pit</v>
          </cell>
          <cell r="C199">
            <v>3</v>
          </cell>
          <cell r="D199">
            <v>9</v>
          </cell>
          <cell r="F199">
            <v>4</v>
          </cell>
        </row>
        <row r="200">
          <cell r="A200" t="str">
            <v>Hill</v>
          </cell>
          <cell r="B200" t="str">
            <v>Pit</v>
          </cell>
          <cell r="C200">
            <v>0</v>
          </cell>
          <cell r="D200">
            <v>0</v>
          </cell>
          <cell r="F200">
            <v>1</v>
          </cell>
        </row>
        <row r="201">
          <cell r="A201" t="str">
            <v>Hollie</v>
          </cell>
          <cell r="B201" t="str">
            <v>Pit</v>
          </cell>
          <cell r="C201">
            <v>3.5</v>
          </cell>
          <cell r="D201">
            <v>20</v>
          </cell>
          <cell r="F201">
            <v>8</v>
          </cell>
        </row>
        <row r="202">
          <cell r="A202" t="str">
            <v>Langlois</v>
          </cell>
          <cell r="B202" t="str">
            <v>Pit</v>
          </cell>
          <cell r="C202">
            <v>1</v>
          </cell>
          <cell r="D202">
            <v>9</v>
          </cell>
          <cell r="F202">
            <v>0.5</v>
          </cell>
        </row>
        <row r="203">
          <cell r="A203" t="str">
            <v>McKibben</v>
          </cell>
          <cell r="B203" t="str">
            <v>Pit</v>
          </cell>
          <cell r="C203">
            <v>6</v>
          </cell>
          <cell r="D203">
            <v>49.5</v>
          </cell>
          <cell r="F203">
            <v>4</v>
          </cell>
        </row>
        <row r="204">
          <cell r="A204" t="str">
            <v>Reese</v>
          </cell>
          <cell r="B204" t="str">
            <v>Pit</v>
          </cell>
          <cell r="C204">
            <v>0</v>
          </cell>
          <cell r="D204">
            <v>0</v>
          </cell>
          <cell r="F204">
            <v>1</v>
          </cell>
        </row>
        <row r="205">
          <cell r="A205" t="str">
            <v>Thomas,TR</v>
          </cell>
          <cell r="B205" t="str">
            <v>Pit</v>
          </cell>
          <cell r="C205">
            <v>1.5</v>
          </cell>
          <cell r="D205">
            <v>2</v>
          </cell>
          <cell r="F205">
            <v>0.5</v>
          </cell>
        </row>
        <row r="206">
          <cell r="A206" t="str">
            <v>Walls</v>
          </cell>
          <cell r="B206" t="str">
            <v>Pit</v>
          </cell>
          <cell r="C206">
            <v>4</v>
          </cell>
          <cell r="D206">
            <v>24</v>
          </cell>
          <cell r="F206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vs NO"/>
      <sheetName val="vs Hou"/>
      <sheetName val="at Okl"/>
      <sheetName val="vs LA"/>
      <sheetName val="vs Oak"/>
      <sheetName val="at Mch"/>
      <sheetName val="at Chi"/>
      <sheetName val="at Jac"/>
      <sheetName val="vs Phi"/>
      <sheetName val="at Arz"/>
      <sheetName val="vs Chi"/>
      <sheetName val="at Mem"/>
      <sheetName val="at Was"/>
      <sheetName val="vs Den"/>
      <sheetName val="vs Mch"/>
      <sheetName val="at Pitt"/>
      <sheetName val="at Hou"/>
      <sheetName val="vs Okl"/>
      <sheetName val="WCSF at Arz"/>
      <sheetName val="extra 3"/>
      <sheetName val="Summary"/>
      <sheetName val="extra 3 (2)"/>
    </sheetNames>
    <sheetDataSet>
      <sheetData sheetId="0">
        <row r="11">
          <cell r="D11">
            <v>315</v>
          </cell>
          <cell r="M11">
            <v>332</v>
          </cell>
        </row>
        <row r="12">
          <cell r="D12">
            <v>118</v>
          </cell>
          <cell r="M12">
            <v>112</v>
          </cell>
        </row>
        <row r="13">
          <cell r="D13">
            <v>172</v>
          </cell>
          <cell r="M13">
            <v>187</v>
          </cell>
        </row>
        <row r="14">
          <cell r="D14">
            <v>25</v>
          </cell>
          <cell r="M14">
            <v>33</v>
          </cell>
        </row>
        <row r="15">
          <cell r="C15">
            <v>83</v>
          </cell>
          <cell r="D15">
            <v>227</v>
          </cell>
          <cell r="E15">
            <v>0.3656387665198238</v>
          </cell>
          <cell r="N15">
            <v>0.32535885167464113</v>
          </cell>
          <cell r="R15" t="str">
            <v>83/227</v>
          </cell>
          <cell r="S15" t="str">
            <v>68/209</v>
          </cell>
        </row>
        <row r="16">
          <cell r="C16">
            <v>11</v>
          </cell>
          <cell r="D16">
            <v>23</v>
          </cell>
          <cell r="E16">
            <v>0.47826086956521741</v>
          </cell>
          <cell r="N16">
            <v>0.2857142857142857</v>
          </cell>
          <cell r="R16" t="str">
            <v>11/23</v>
          </cell>
          <cell r="S16" t="str">
            <v>4/14</v>
          </cell>
        </row>
        <row r="18">
          <cell r="D18">
            <v>560</v>
          </cell>
          <cell r="M18">
            <v>475</v>
          </cell>
        </row>
        <row r="19">
          <cell r="D19">
            <v>1836</v>
          </cell>
          <cell r="E19">
            <v>102</v>
          </cell>
          <cell r="M19">
            <v>1957</v>
          </cell>
          <cell r="N19">
            <v>108.72222222222223</v>
          </cell>
        </row>
        <row r="20">
          <cell r="D20">
            <v>3.2785714285714285</v>
          </cell>
          <cell r="M20">
            <v>4.12</v>
          </cell>
        </row>
        <row r="22">
          <cell r="D22">
            <v>499</v>
          </cell>
          <cell r="M22">
            <v>577</v>
          </cell>
        </row>
        <row r="23">
          <cell r="D23">
            <v>275</v>
          </cell>
          <cell r="M23">
            <v>312</v>
          </cell>
        </row>
        <row r="24">
          <cell r="D24">
            <v>55.110220440881761</v>
          </cell>
          <cell r="M24">
            <v>54.072790294627382</v>
          </cell>
        </row>
        <row r="25">
          <cell r="D25">
            <v>3672</v>
          </cell>
          <cell r="M25">
            <v>4064</v>
          </cell>
        </row>
        <row r="26">
          <cell r="D26">
            <v>46</v>
          </cell>
          <cell r="M26">
            <v>66</v>
          </cell>
        </row>
        <row r="27">
          <cell r="D27">
            <v>381</v>
          </cell>
          <cell r="M27">
            <v>424</v>
          </cell>
        </row>
        <row r="28">
          <cell r="D28">
            <v>3291</v>
          </cell>
          <cell r="E28">
            <v>182.83333333333334</v>
          </cell>
          <cell r="M28">
            <v>3640</v>
          </cell>
          <cell r="N28">
            <v>202.22222222222223</v>
          </cell>
        </row>
        <row r="29">
          <cell r="D29">
            <v>6.0385321100917428</v>
          </cell>
          <cell r="M29">
            <v>5.6609642301710732</v>
          </cell>
        </row>
        <row r="30">
          <cell r="D30">
            <v>13.352727272727273</v>
          </cell>
          <cell r="M30">
            <v>13.025641025641026</v>
          </cell>
        </row>
        <row r="33">
          <cell r="D33">
            <v>5127</v>
          </cell>
          <cell r="E33">
            <v>284.83333333333331</v>
          </cell>
          <cell r="M33">
            <v>5597</v>
          </cell>
          <cell r="N33">
            <v>310.94444444444446</v>
          </cell>
        </row>
        <row r="34">
          <cell r="D34">
            <v>35.810415447630191</v>
          </cell>
          <cell r="M34">
            <v>34.965159907093089</v>
          </cell>
        </row>
        <row r="35">
          <cell r="D35">
            <v>64.189584552369809</v>
          </cell>
          <cell r="M35">
            <v>65.034840092906904</v>
          </cell>
        </row>
        <row r="37">
          <cell r="D37">
            <v>1105</v>
          </cell>
          <cell r="M37">
            <v>1118</v>
          </cell>
        </row>
        <row r="38">
          <cell r="D38">
            <v>4.6398190045248873</v>
          </cell>
          <cell r="M38">
            <v>5.0062611806797852</v>
          </cell>
        </row>
        <row r="41">
          <cell r="D41">
            <v>15</v>
          </cell>
          <cell r="M41">
            <v>22</v>
          </cell>
        </row>
        <row r="42">
          <cell r="D42">
            <v>201</v>
          </cell>
          <cell r="M42">
            <v>309</v>
          </cell>
        </row>
        <row r="43">
          <cell r="D43">
            <v>0</v>
          </cell>
          <cell r="M43">
            <v>3</v>
          </cell>
        </row>
        <row r="45">
          <cell r="D45">
            <v>89</v>
          </cell>
          <cell r="M45">
            <v>81</v>
          </cell>
        </row>
        <row r="46">
          <cell r="D46">
            <v>3406</v>
          </cell>
          <cell r="M46">
            <v>3177</v>
          </cell>
        </row>
        <row r="47">
          <cell r="D47">
            <v>38.269662921348313</v>
          </cell>
          <cell r="M47">
            <v>39.222222222222221</v>
          </cell>
        </row>
        <row r="49">
          <cell r="D49">
            <v>43</v>
          </cell>
          <cell r="M49">
            <v>40</v>
          </cell>
        </row>
        <row r="50">
          <cell r="D50">
            <v>197</v>
          </cell>
          <cell r="M50">
            <v>281</v>
          </cell>
        </row>
        <row r="51">
          <cell r="D51">
            <v>4.5813953488372094</v>
          </cell>
          <cell r="M51">
            <v>7.0250000000000004</v>
          </cell>
        </row>
        <row r="52">
          <cell r="D52">
            <v>16</v>
          </cell>
          <cell r="M52">
            <v>19</v>
          </cell>
        </row>
        <row r="53">
          <cell r="D53">
            <v>0</v>
          </cell>
          <cell r="M53">
            <v>0</v>
          </cell>
        </row>
        <row r="55">
          <cell r="D55">
            <v>64</v>
          </cell>
          <cell r="M55">
            <v>74</v>
          </cell>
        </row>
        <row r="56">
          <cell r="D56">
            <v>1327</v>
          </cell>
          <cell r="M56">
            <v>1391</v>
          </cell>
        </row>
        <row r="57">
          <cell r="D57">
            <v>20.734375</v>
          </cell>
          <cell r="M57">
            <v>18.797297297297298</v>
          </cell>
        </row>
        <row r="58">
          <cell r="D58">
            <v>1</v>
          </cell>
          <cell r="M58">
            <v>0</v>
          </cell>
        </row>
        <row r="60">
          <cell r="D60">
            <v>85</v>
          </cell>
          <cell r="M60">
            <v>74</v>
          </cell>
        </row>
        <row r="61">
          <cell r="D61">
            <v>11</v>
          </cell>
          <cell r="M61">
            <v>10</v>
          </cell>
        </row>
        <row r="62">
          <cell r="D62">
            <v>12.941176470588237</v>
          </cell>
          <cell r="M62">
            <v>13.513513513513514</v>
          </cell>
        </row>
        <row r="63">
          <cell r="D63">
            <v>5429</v>
          </cell>
          <cell r="M63">
            <v>4355</v>
          </cell>
        </row>
        <row r="65">
          <cell r="D65">
            <v>122</v>
          </cell>
          <cell r="M65">
            <v>127</v>
          </cell>
        </row>
        <row r="66">
          <cell r="D66">
            <v>1055</v>
          </cell>
          <cell r="M66">
            <v>1051</v>
          </cell>
        </row>
        <row r="68">
          <cell r="D68">
            <v>24</v>
          </cell>
          <cell r="M68">
            <v>45</v>
          </cell>
        </row>
        <row r="69">
          <cell r="D69">
            <v>11</v>
          </cell>
          <cell r="M69">
            <v>29</v>
          </cell>
        </row>
        <row r="70">
          <cell r="D70">
            <v>2</v>
          </cell>
          <cell r="M70">
            <v>1</v>
          </cell>
        </row>
        <row r="71">
          <cell r="D71">
            <v>0</v>
          </cell>
          <cell r="M71">
            <v>0</v>
          </cell>
        </row>
        <row r="72">
          <cell r="D72">
            <v>14</v>
          </cell>
          <cell r="M72">
            <v>11</v>
          </cell>
        </row>
        <row r="73">
          <cell r="D73">
            <v>1</v>
          </cell>
          <cell r="M73">
            <v>0</v>
          </cell>
        </row>
        <row r="75">
          <cell r="D75">
            <v>343</v>
          </cell>
          <cell r="M75">
            <v>282</v>
          </cell>
        </row>
        <row r="76">
          <cell r="D76">
            <v>37</v>
          </cell>
          <cell r="M76">
            <v>27</v>
          </cell>
        </row>
        <row r="77">
          <cell r="D77">
            <v>15</v>
          </cell>
          <cell r="M77">
            <v>10</v>
          </cell>
        </row>
        <row r="78">
          <cell r="D78">
            <v>16</v>
          </cell>
          <cell r="M78">
            <v>17</v>
          </cell>
        </row>
        <row r="79">
          <cell r="D79">
            <v>6</v>
          </cell>
          <cell r="M79">
            <v>0</v>
          </cell>
        </row>
        <row r="80">
          <cell r="D80">
            <v>30</v>
          </cell>
          <cell r="M80">
            <v>21</v>
          </cell>
        </row>
        <row r="81">
          <cell r="D81">
            <v>1</v>
          </cell>
          <cell r="M81">
            <v>5</v>
          </cell>
        </row>
        <row r="82">
          <cell r="D82">
            <v>1</v>
          </cell>
          <cell r="M82">
            <v>1</v>
          </cell>
        </row>
        <row r="83">
          <cell r="D83">
            <v>29</v>
          </cell>
          <cell r="M83">
            <v>29</v>
          </cell>
        </row>
        <row r="84">
          <cell r="D84">
            <v>36</v>
          </cell>
          <cell r="M84">
            <v>50</v>
          </cell>
        </row>
        <row r="85">
          <cell r="D85">
            <v>80.555555555555557</v>
          </cell>
          <cell r="M85">
            <v>57.999999999999993</v>
          </cell>
        </row>
        <row r="86">
          <cell r="D86" t="str">
            <v>30:59</v>
          </cell>
          <cell r="M86" t="str">
            <v>30:09</v>
          </cell>
        </row>
        <row r="90">
          <cell r="A90" t="str">
            <v>Bonner</v>
          </cell>
          <cell r="B90" t="str">
            <v>SA</v>
          </cell>
          <cell r="C90">
            <v>112</v>
          </cell>
          <cell r="D90">
            <v>366</v>
          </cell>
          <cell r="E90">
            <v>3.2678571428571428</v>
          </cell>
          <cell r="F90">
            <v>28</v>
          </cell>
          <cell r="G90">
            <v>3</v>
          </cell>
          <cell r="H90">
            <v>0</v>
          </cell>
        </row>
        <row r="91">
          <cell r="A91" t="str">
            <v>Choate</v>
          </cell>
          <cell r="B91" t="str">
            <v>SA</v>
          </cell>
          <cell r="C91">
            <v>3</v>
          </cell>
          <cell r="D91">
            <v>59</v>
          </cell>
          <cell r="E91">
            <v>19.666666666666668</v>
          </cell>
          <cell r="F91">
            <v>25</v>
          </cell>
          <cell r="G91">
            <v>0</v>
          </cell>
          <cell r="H91">
            <v>1</v>
          </cell>
        </row>
        <row r="92">
          <cell r="A92" t="str">
            <v>Douglas</v>
          </cell>
          <cell r="B92" t="str">
            <v>SA</v>
          </cell>
          <cell r="C92">
            <v>6</v>
          </cell>
          <cell r="D92">
            <v>35</v>
          </cell>
          <cell r="E92">
            <v>5.833333333333333</v>
          </cell>
          <cell r="F92">
            <v>19</v>
          </cell>
          <cell r="G92">
            <v>0</v>
          </cell>
          <cell r="H92">
            <v>0</v>
          </cell>
        </row>
        <row r="93">
          <cell r="B93" t="str">
            <v>SA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Gordon</v>
          </cell>
          <cell r="B94" t="str">
            <v>SA</v>
          </cell>
          <cell r="C94">
            <v>7</v>
          </cell>
          <cell r="D94">
            <v>39</v>
          </cell>
          <cell r="E94">
            <v>5.5714285714285712</v>
          </cell>
          <cell r="F94">
            <v>18</v>
          </cell>
          <cell r="G94">
            <v>1</v>
          </cell>
          <cell r="H94">
            <v>0</v>
          </cell>
        </row>
        <row r="95">
          <cell r="A95" t="str">
            <v>Hagen</v>
          </cell>
          <cell r="B95" t="str">
            <v>SA</v>
          </cell>
          <cell r="C95">
            <v>90</v>
          </cell>
          <cell r="D95">
            <v>257</v>
          </cell>
          <cell r="E95">
            <v>2.8555555555555556</v>
          </cell>
          <cell r="F95">
            <v>22</v>
          </cell>
          <cell r="G95">
            <v>3</v>
          </cell>
          <cell r="H95">
            <v>0</v>
          </cell>
        </row>
        <row r="96">
          <cell r="A96" t="str">
            <v>Hartley</v>
          </cell>
          <cell r="B96" t="str">
            <v>SA</v>
          </cell>
          <cell r="C96">
            <v>3</v>
          </cell>
          <cell r="D96">
            <v>-8</v>
          </cell>
          <cell r="E96">
            <v>-2.6666666666666665</v>
          </cell>
          <cell r="F96">
            <v>6</v>
          </cell>
          <cell r="G96">
            <v>0</v>
          </cell>
          <cell r="H96">
            <v>0</v>
          </cell>
        </row>
        <row r="97">
          <cell r="A97" t="str">
            <v>Neuheisel</v>
          </cell>
          <cell r="B97" t="str">
            <v>SA</v>
          </cell>
          <cell r="C97">
            <v>58</v>
          </cell>
          <cell r="D97">
            <v>185</v>
          </cell>
          <cell r="E97">
            <v>3.1896551724137931</v>
          </cell>
          <cell r="F97">
            <v>17</v>
          </cell>
          <cell r="G97">
            <v>2</v>
          </cell>
          <cell r="H97">
            <v>2</v>
          </cell>
        </row>
        <row r="98">
          <cell r="A98" t="str">
            <v>Penn-White</v>
          </cell>
          <cell r="B98" t="str">
            <v>SA</v>
          </cell>
          <cell r="C98">
            <v>41</v>
          </cell>
          <cell r="D98">
            <v>120</v>
          </cell>
          <cell r="E98">
            <v>2.9268292682926829</v>
          </cell>
          <cell r="F98">
            <v>24</v>
          </cell>
          <cell r="G98">
            <v>2</v>
          </cell>
          <cell r="H98">
            <v>3</v>
          </cell>
        </row>
        <row r="99">
          <cell r="A99" t="str">
            <v>Roberts</v>
          </cell>
          <cell r="B99" t="str">
            <v>SA</v>
          </cell>
          <cell r="C99">
            <v>37</v>
          </cell>
          <cell r="D99">
            <v>115</v>
          </cell>
          <cell r="E99">
            <v>3.1081081081081079</v>
          </cell>
          <cell r="F99">
            <v>22</v>
          </cell>
          <cell r="G99">
            <v>1</v>
          </cell>
          <cell r="H99">
            <v>0</v>
          </cell>
        </row>
        <row r="100">
          <cell r="A100" t="str">
            <v>Rush</v>
          </cell>
          <cell r="B100" t="str">
            <v>SA</v>
          </cell>
          <cell r="C100">
            <v>13</v>
          </cell>
          <cell r="D100">
            <v>28</v>
          </cell>
          <cell r="E100">
            <v>2.1538461538461537</v>
          </cell>
          <cell r="F100">
            <v>10</v>
          </cell>
          <cell r="G100">
            <v>0</v>
          </cell>
          <cell r="H100">
            <v>0</v>
          </cell>
        </row>
        <row r="101">
          <cell r="A101" t="str">
            <v>Stamper</v>
          </cell>
          <cell r="B101" t="str">
            <v>SA</v>
          </cell>
          <cell r="C101">
            <v>121</v>
          </cell>
          <cell r="D101">
            <v>367</v>
          </cell>
          <cell r="E101">
            <v>3.0330578512396693</v>
          </cell>
          <cell r="F101">
            <v>23</v>
          </cell>
          <cell r="G101">
            <v>2</v>
          </cell>
          <cell r="H101">
            <v>3</v>
          </cell>
        </row>
        <row r="102">
          <cell r="A102" t="str">
            <v>Torchio</v>
          </cell>
          <cell r="B102" t="str">
            <v>SA</v>
          </cell>
          <cell r="C102">
            <v>3</v>
          </cell>
          <cell r="D102">
            <v>2</v>
          </cell>
          <cell r="E102">
            <v>0.66666666666666663</v>
          </cell>
          <cell r="F102">
            <v>6</v>
          </cell>
          <cell r="G102">
            <v>0</v>
          </cell>
          <cell r="H102">
            <v>0</v>
          </cell>
        </row>
        <row r="103">
          <cell r="A103" t="str">
            <v>White,A</v>
          </cell>
          <cell r="B103" t="str">
            <v>SA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>Works</v>
          </cell>
          <cell r="B104" t="str">
            <v>SA</v>
          </cell>
          <cell r="C104">
            <v>65</v>
          </cell>
          <cell r="D104">
            <v>262</v>
          </cell>
          <cell r="E104">
            <v>4.0307692307692307</v>
          </cell>
          <cell r="F104">
            <v>44</v>
          </cell>
          <cell r="G104">
            <v>1</v>
          </cell>
          <cell r="H104">
            <v>1</v>
          </cell>
        </row>
        <row r="105">
          <cell r="A105" t="str">
            <v>Garza</v>
          </cell>
          <cell r="B105" t="str">
            <v>SA</v>
          </cell>
          <cell r="C105">
            <v>1</v>
          </cell>
          <cell r="D105">
            <v>9</v>
          </cell>
          <cell r="E105">
            <v>9</v>
          </cell>
          <cell r="F105">
            <v>9</v>
          </cell>
          <cell r="G105">
            <v>0</v>
          </cell>
          <cell r="H105">
            <v>0</v>
          </cell>
        </row>
        <row r="108">
          <cell r="A108" t="str">
            <v>Armstrong</v>
          </cell>
          <cell r="B108" t="str">
            <v>SA</v>
          </cell>
          <cell r="C108">
            <v>2</v>
          </cell>
          <cell r="D108">
            <v>13</v>
          </cell>
          <cell r="E108">
            <v>6.5</v>
          </cell>
          <cell r="F108">
            <v>16</v>
          </cell>
          <cell r="G108">
            <v>0</v>
          </cell>
          <cell r="H108">
            <v>0</v>
          </cell>
        </row>
        <row r="109">
          <cell r="A109" t="str">
            <v>Bonner</v>
          </cell>
          <cell r="B109" t="str">
            <v>SA</v>
          </cell>
          <cell r="C109">
            <v>28</v>
          </cell>
          <cell r="D109">
            <v>380</v>
          </cell>
          <cell r="E109">
            <v>13.571428571428571</v>
          </cell>
          <cell r="F109">
            <v>33</v>
          </cell>
          <cell r="G109">
            <v>2</v>
          </cell>
          <cell r="H109">
            <v>0</v>
          </cell>
        </row>
        <row r="110">
          <cell r="B110" t="str">
            <v>SA</v>
          </cell>
          <cell r="C110">
            <v>38</v>
          </cell>
          <cell r="D110">
            <v>523</v>
          </cell>
          <cell r="E110">
            <v>13.763157894736842</v>
          </cell>
          <cell r="F110">
            <v>39</v>
          </cell>
          <cell r="G110">
            <v>5</v>
          </cell>
          <cell r="H110">
            <v>0</v>
          </cell>
        </row>
        <row r="111">
          <cell r="A111" t="str">
            <v>Crane</v>
          </cell>
          <cell r="B111" t="str">
            <v>SA</v>
          </cell>
          <cell r="C111">
            <v>7</v>
          </cell>
          <cell r="D111">
            <v>110</v>
          </cell>
          <cell r="E111">
            <v>15.714285714285714</v>
          </cell>
          <cell r="F111">
            <v>33</v>
          </cell>
          <cell r="G111">
            <v>0</v>
          </cell>
          <cell r="H111">
            <v>0</v>
          </cell>
        </row>
        <row r="112">
          <cell r="A112" t="str">
            <v>Gordon</v>
          </cell>
          <cell r="B112" t="str">
            <v>SA</v>
          </cell>
          <cell r="C112">
            <v>54</v>
          </cell>
          <cell r="D112">
            <v>867</v>
          </cell>
          <cell r="E112">
            <v>16.055555555555557</v>
          </cell>
          <cell r="F112">
            <v>42</v>
          </cell>
          <cell r="G112">
            <v>3</v>
          </cell>
          <cell r="H112">
            <v>0</v>
          </cell>
        </row>
        <row r="113">
          <cell r="A113" t="str">
            <v>Hackett</v>
          </cell>
          <cell r="B113" t="str">
            <v>SA</v>
          </cell>
          <cell r="C113">
            <v>30</v>
          </cell>
          <cell r="D113">
            <v>451</v>
          </cell>
          <cell r="E113">
            <v>15.033333333333333</v>
          </cell>
          <cell r="F113">
            <v>33</v>
          </cell>
          <cell r="G113">
            <v>1</v>
          </cell>
          <cell r="H113">
            <v>1</v>
          </cell>
        </row>
        <row r="114">
          <cell r="A114" t="str">
            <v>Hagen</v>
          </cell>
          <cell r="B114" t="str">
            <v>SA</v>
          </cell>
          <cell r="C114">
            <v>10</v>
          </cell>
          <cell r="D114">
            <v>115</v>
          </cell>
          <cell r="E114">
            <v>11.5</v>
          </cell>
          <cell r="F114">
            <v>26</v>
          </cell>
          <cell r="G114">
            <v>0</v>
          </cell>
          <cell r="H114">
            <v>0</v>
          </cell>
        </row>
        <row r="115">
          <cell r="A115" t="str">
            <v>Osborne</v>
          </cell>
          <cell r="B115" t="str">
            <v>SA</v>
          </cell>
          <cell r="C115">
            <v>3</v>
          </cell>
          <cell r="D115">
            <v>42</v>
          </cell>
          <cell r="E115">
            <v>14</v>
          </cell>
          <cell r="F115">
            <v>16</v>
          </cell>
          <cell r="G115">
            <v>0</v>
          </cell>
          <cell r="H115">
            <v>0</v>
          </cell>
        </row>
        <row r="116">
          <cell r="A116" t="str">
            <v>Parker</v>
          </cell>
          <cell r="B116" t="str">
            <v>SA</v>
          </cell>
          <cell r="C116">
            <v>10</v>
          </cell>
          <cell r="D116">
            <v>174</v>
          </cell>
          <cell r="E116">
            <v>17.399999999999999</v>
          </cell>
          <cell r="F116">
            <v>42</v>
          </cell>
          <cell r="G116">
            <v>1</v>
          </cell>
          <cell r="H116">
            <v>0</v>
          </cell>
        </row>
        <row r="117">
          <cell r="A117" t="str">
            <v>Penn-White</v>
          </cell>
          <cell r="B117" t="str">
            <v>SA</v>
          </cell>
          <cell r="C117">
            <v>10</v>
          </cell>
          <cell r="D117">
            <v>120</v>
          </cell>
          <cell r="E117">
            <v>12</v>
          </cell>
          <cell r="F117">
            <v>25</v>
          </cell>
          <cell r="G117">
            <v>0</v>
          </cell>
          <cell r="H117">
            <v>0</v>
          </cell>
        </row>
        <row r="118">
          <cell r="A118" t="str">
            <v>Phea</v>
          </cell>
          <cell r="B118" t="str">
            <v>SA</v>
          </cell>
          <cell r="C118">
            <v>1</v>
          </cell>
          <cell r="D118">
            <v>45</v>
          </cell>
          <cell r="E118">
            <v>45</v>
          </cell>
          <cell r="F118">
            <v>45</v>
          </cell>
          <cell r="G118">
            <v>0</v>
          </cell>
          <cell r="H118">
            <v>0</v>
          </cell>
        </row>
        <row r="119">
          <cell r="A119" t="str">
            <v>Roberts</v>
          </cell>
          <cell r="B119" t="str">
            <v>SA</v>
          </cell>
          <cell r="C119">
            <v>39</v>
          </cell>
          <cell r="D119">
            <v>434</v>
          </cell>
          <cell r="E119">
            <v>11.128205128205128</v>
          </cell>
          <cell r="F119">
            <v>33</v>
          </cell>
          <cell r="G119">
            <v>2</v>
          </cell>
          <cell r="H119">
            <v>0</v>
          </cell>
        </row>
        <row r="120">
          <cell r="A120" t="str">
            <v>Rush</v>
          </cell>
          <cell r="B120" t="str">
            <v>SA</v>
          </cell>
          <cell r="C120">
            <v>6</v>
          </cell>
          <cell r="D120">
            <v>37</v>
          </cell>
          <cell r="E120">
            <v>6.166666666666667</v>
          </cell>
          <cell r="F120">
            <v>12</v>
          </cell>
          <cell r="G120">
            <v>2</v>
          </cell>
          <cell r="H120">
            <v>0</v>
          </cell>
        </row>
        <row r="121">
          <cell r="A121" t="str">
            <v>Stamper</v>
          </cell>
          <cell r="B121" t="str">
            <v>SA</v>
          </cell>
          <cell r="C121">
            <v>16</v>
          </cell>
          <cell r="D121">
            <v>148</v>
          </cell>
          <cell r="E121">
            <v>9.25</v>
          </cell>
          <cell r="F121">
            <v>24</v>
          </cell>
          <cell r="G121">
            <v>0</v>
          </cell>
          <cell r="H121">
            <v>0</v>
          </cell>
        </row>
        <row r="122">
          <cell r="A122" t="str">
            <v>Starks</v>
          </cell>
          <cell r="B122" t="str">
            <v>SA</v>
          </cell>
          <cell r="C122">
            <v>10</v>
          </cell>
          <cell r="D122">
            <v>116</v>
          </cell>
          <cell r="E122">
            <v>11.6</v>
          </cell>
          <cell r="F122">
            <v>30</v>
          </cell>
          <cell r="G122">
            <v>0</v>
          </cell>
          <cell r="H122">
            <v>0</v>
          </cell>
        </row>
        <row r="123">
          <cell r="A123" t="str">
            <v>Works</v>
          </cell>
          <cell r="B123" t="str">
            <v>SA</v>
          </cell>
          <cell r="C123">
            <v>11</v>
          </cell>
          <cell r="D123">
            <v>97</v>
          </cell>
          <cell r="E123">
            <v>8.8181818181818183</v>
          </cell>
          <cell r="F123">
            <v>16</v>
          </cell>
          <cell r="G123">
            <v>0</v>
          </cell>
          <cell r="H123">
            <v>1</v>
          </cell>
        </row>
        <row r="128">
          <cell r="A128" t="str">
            <v>Bonner</v>
          </cell>
          <cell r="B128" t="str">
            <v>SA</v>
          </cell>
          <cell r="C128">
            <v>3</v>
          </cell>
          <cell r="D128">
            <v>2</v>
          </cell>
          <cell r="E128">
            <v>66.666666666666657</v>
          </cell>
          <cell r="F128">
            <v>47</v>
          </cell>
          <cell r="G128">
            <v>0</v>
          </cell>
          <cell r="H128">
            <v>35</v>
          </cell>
          <cell r="I128">
            <v>0</v>
          </cell>
          <cell r="J128">
            <v>0</v>
          </cell>
          <cell r="K128">
            <v>0</v>
          </cell>
          <cell r="L128">
            <v>15.666666666666666</v>
          </cell>
          <cell r="M128">
            <v>109.72222222222221</v>
          </cell>
          <cell r="N128">
            <v>0</v>
          </cell>
          <cell r="O128">
            <v>0</v>
          </cell>
        </row>
        <row r="129">
          <cell r="A129" t="str">
            <v>Douglas</v>
          </cell>
          <cell r="B129" t="str">
            <v>SA</v>
          </cell>
          <cell r="C129">
            <v>23</v>
          </cell>
          <cell r="D129">
            <v>6</v>
          </cell>
          <cell r="E129">
            <v>26.086956521739129</v>
          </cell>
          <cell r="F129">
            <v>119</v>
          </cell>
          <cell r="G129">
            <v>0</v>
          </cell>
          <cell r="H129">
            <v>38</v>
          </cell>
          <cell r="I129">
            <v>3</v>
          </cell>
          <cell r="J129">
            <v>0</v>
          </cell>
          <cell r="K129">
            <v>13.043478260869565</v>
          </cell>
          <cell r="L129">
            <v>5.1739130434782608</v>
          </cell>
          <cell r="M129">
            <v>9.0579710144927521</v>
          </cell>
          <cell r="N129">
            <v>0</v>
          </cell>
          <cell r="O129">
            <v>1</v>
          </cell>
        </row>
        <row r="130">
          <cell r="A130" t="str">
            <v>Ford</v>
          </cell>
          <cell r="B130" t="str">
            <v>SA</v>
          </cell>
          <cell r="C130">
            <v>50</v>
          </cell>
          <cell r="D130">
            <v>22</v>
          </cell>
          <cell r="E130">
            <v>44</v>
          </cell>
          <cell r="F130">
            <v>191</v>
          </cell>
          <cell r="G130">
            <v>1</v>
          </cell>
          <cell r="H130">
            <v>25</v>
          </cell>
          <cell r="I130">
            <v>2</v>
          </cell>
          <cell r="J130">
            <v>2</v>
          </cell>
          <cell r="K130">
            <v>4</v>
          </cell>
          <cell r="L130">
            <v>3.82</v>
          </cell>
          <cell r="M130">
            <v>44.666666666666664</v>
          </cell>
          <cell r="N130">
            <v>0</v>
          </cell>
          <cell r="O130">
            <v>3</v>
          </cell>
        </row>
        <row r="131">
          <cell r="A131" t="str">
            <v>Mike-Mayer</v>
          </cell>
          <cell r="B131" t="str">
            <v>SA</v>
          </cell>
          <cell r="C131">
            <v>2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39.583333333333336</v>
          </cell>
          <cell r="N131">
            <v>0</v>
          </cell>
          <cell r="O131">
            <v>0</v>
          </cell>
        </row>
        <row r="132">
          <cell r="A132" t="str">
            <v>Neuheisel</v>
          </cell>
          <cell r="B132" t="str">
            <v>SA</v>
          </cell>
          <cell r="C132">
            <v>402</v>
          </cell>
          <cell r="D132">
            <v>240</v>
          </cell>
          <cell r="E132">
            <v>59.701492537313428</v>
          </cell>
          <cell r="F132">
            <v>3264</v>
          </cell>
          <cell r="G132">
            <v>15</v>
          </cell>
          <cell r="H132">
            <v>45</v>
          </cell>
          <cell r="I132">
            <v>7</v>
          </cell>
          <cell r="J132">
            <v>3.7313432835820892</v>
          </cell>
          <cell r="K132">
            <v>1.7412935323383085</v>
          </cell>
          <cell r="L132">
            <v>8.1194029850746272</v>
          </cell>
          <cell r="M132">
            <v>90.847844112769465</v>
          </cell>
          <cell r="N132">
            <v>7</v>
          </cell>
          <cell r="O132">
            <v>42</v>
          </cell>
        </row>
        <row r="133">
          <cell r="A133" t="str">
            <v>Roberts</v>
          </cell>
          <cell r="B133" t="str">
            <v>SA</v>
          </cell>
          <cell r="C133">
            <v>1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39.583333333333336</v>
          </cell>
          <cell r="N133">
            <v>0</v>
          </cell>
          <cell r="O133">
            <v>0</v>
          </cell>
        </row>
        <row r="134">
          <cell r="A134" t="str">
            <v>Torchio</v>
          </cell>
          <cell r="B134" t="str">
            <v>SA</v>
          </cell>
          <cell r="C134">
            <v>12</v>
          </cell>
          <cell r="D134">
            <v>5</v>
          </cell>
          <cell r="E134">
            <v>41.666666666666671</v>
          </cell>
          <cell r="F134">
            <v>51</v>
          </cell>
          <cell r="G134">
            <v>0</v>
          </cell>
          <cell r="H134">
            <v>16</v>
          </cell>
          <cell r="I134">
            <v>2</v>
          </cell>
          <cell r="J134">
            <v>0</v>
          </cell>
          <cell r="K134">
            <v>16.666666666666664</v>
          </cell>
          <cell r="L134">
            <v>4.25</v>
          </cell>
          <cell r="M134">
            <v>14.930555555555559</v>
          </cell>
          <cell r="N134">
            <v>0</v>
          </cell>
          <cell r="O134">
            <v>0</v>
          </cell>
        </row>
        <row r="135">
          <cell r="A135" t="str">
            <v>White,A</v>
          </cell>
          <cell r="B135" t="str">
            <v>SA</v>
          </cell>
          <cell r="C135">
            <v>6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</v>
          </cell>
          <cell r="J135">
            <v>0</v>
          </cell>
          <cell r="K135">
            <v>16.666666666666664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8">
          <cell r="A138" t="str">
            <v>Bonner</v>
          </cell>
          <cell r="B138" t="str">
            <v>SA</v>
          </cell>
          <cell r="C138">
            <v>24</v>
          </cell>
          <cell r="D138">
            <v>10</v>
          </cell>
          <cell r="E138">
            <v>127</v>
          </cell>
          <cell r="F138">
            <v>5.291666666666667</v>
          </cell>
          <cell r="G138">
            <v>38</v>
          </cell>
          <cell r="H138">
            <v>0</v>
          </cell>
          <cell r="I138">
            <v>0</v>
          </cell>
        </row>
        <row r="139">
          <cell r="A139" t="str">
            <v>Ulmer</v>
          </cell>
          <cell r="B139" t="str">
            <v>SA</v>
          </cell>
          <cell r="C139">
            <v>18</v>
          </cell>
          <cell r="D139">
            <v>4</v>
          </cell>
          <cell r="E139">
            <v>70</v>
          </cell>
          <cell r="F139">
            <v>3.8888888888888888</v>
          </cell>
          <cell r="G139">
            <v>13</v>
          </cell>
          <cell r="H139">
            <v>0</v>
          </cell>
          <cell r="I139">
            <v>3</v>
          </cell>
        </row>
        <row r="140">
          <cell r="A140" t="str">
            <v>Waddy</v>
          </cell>
          <cell r="B140" t="str">
            <v>SA</v>
          </cell>
          <cell r="C140">
            <v>0</v>
          </cell>
          <cell r="D140">
            <v>2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 t="str">
            <v>Neal</v>
          </cell>
          <cell r="B141" t="str">
            <v>SA</v>
          </cell>
          <cell r="C141">
            <v>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8">
          <cell r="A148" t="str">
            <v>Barefield</v>
          </cell>
          <cell r="B148" t="str">
            <v>SA</v>
          </cell>
          <cell r="C148">
            <v>1</v>
          </cell>
          <cell r="D148">
            <v>11</v>
          </cell>
          <cell r="E148">
            <v>11</v>
          </cell>
          <cell r="F148">
            <v>11</v>
          </cell>
          <cell r="G148">
            <v>0</v>
          </cell>
          <cell r="H148">
            <v>0</v>
          </cell>
        </row>
        <row r="149">
          <cell r="B149" t="str">
            <v>SA</v>
          </cell>
          <cell r="C149">
            <v>21</v>
          </cell>
          <cell r="D149">
            <v>365</v>
          </cell>
          <cell r="E149">
            <v>17.38095238095238</v>
          </cell>
          <cell r="F149">
            <v>36</v>
          </cell>
          <cell r="G149">
            <v>0</v>
          </cell>
          <cell r="H149">
            <v>0</v>
          </cell>
        </row>
        <row r="150">
          <cell r="A150" t="str">
            <v>Raeford</v>
          </cell>
          <cell r="B150" t="str">
            <v>SA</v>
          </cell>
          <cell r="C150">
            <v>3</v>
          </cell>
          <cell r="D150">
            <v>144</v>
          </cell>
          <cell r="E150">
            <v>48</v>
          </cell>
          <cell r="F150">
            <v>91</v>
          </cell>
          <cell r="G150">
            <v>1</v>
          </cell>
          <cell r="H150">
            <v>0</v>
          </cell>
        </row>
        <row r="151">
          <cell r="A151" t="str">
            <v>Roberts</v>
          </cell>
          <cell r="B151" t="str">
            <v>SA</v>
          </cell>
          <cell r="C151">
            <v>3</v>
          </cell>
          <cell r="D151">
            <v>31</v>
          </cell>
          <cell r="E151">
            <v>10.333333333333334</v>
          </cell>
          <cell r="F151">
            <v>14</v>
          </cell>
          <cell r="G151">
            <v>0</v>
          </cell>
          <cell r="H151">
            <v>0</v>
          </cell>
        </row>
        <row r="152">
          <cell r="A152" t="str">
            <v>Rush</v>
          </cell>
          <cell r="B152" t="str">
            <v>SA</v>
          </cell>
          <cell r="C152">
            <v>2</v>
          </cell>
          <cell r="D152">
            <v>108</v>
          </cell>
          <cell r="E152">
            <v>54</v>
          </cell>
          <cell r="F152">
            <v>57</v>
          </cell>
          <cell r="G152">
            <v>0</v>
          </cell>
          <cell r="H152">
            <v>0</v>
          </cell>
        </row>
        <row r="153">
          <cell r="A153" t="str">
            <v>Stamper</v>
          </cell>
          <cell r="B153" t="str">
            <v>SA</v>
          </cell>
          <cell r="C153">
            <v>4</v>
          </cell>
          <cell r="D153">
            <v>67</v>
          </cell>
          <cell r="E153">
            <v>16.75</v>
          </cell>
          <cell r="F153">
            <v>36</v>
          </cell>
          <cell r="G153">
            <v>0</v>
          </cell>
          <cell r="H153">
            <v>0</v>
          </cell>
        </row>
        <row r="154">
          <cell r="A154" t="str">
            <v>Ulmer</v>
          </cell>
          <cell r="B154" t="str">
            <v>SA</v>
          </cell>
          <cell r="C154">
            <v>28</v>
          </cell>
          <cell r="D154">
            <v>579</v>
          </cell>
          <cell r="E154">
            <v>20.678571428571427</v>
          </cell>
          <cell r="F154">
            <v>43</v>
          </cell>
          <cell r="G154">
            <v>0</v>
          </cell>
          <cell r="H154">
            <v>1</v>
          </cell>
        </row>
        <row r="155">
          <cell r="A155" t="str">
            <v>Works</v>
          </cell>
          <cell r="B155" t="str">
            <v>SA</v>
          </cell>
          <cell r="C155">
            <v>1</v>
          </cell>
          <cell r="D155">
            <v>12</v>
          </cell>
          <cell r="E155">
            <v>12</v>
          </cell>
          <cell r="F155">
            <v>12</v>
          </cell>
          <cell r="G155">
            <v>0</v>
          </cell>
          <cell r="H155">
            <v>0</v>
          </cell>
        </row>
        <row r="156">
          <cell r="A156" t="str">
            <v>Waddy</v>
          </cell>
          <cell r="B156" t="str">
            <v>SA</v>
          </cell>
          <cell r="C156">
            <v>1</v>
          </cell>
          <cell r="D156">
            <v>10</v>
          </cell>
          <cell r="E156">
            <v>10</v>
          </cell>
          <cell r="F156">
            <v>10</v>
          </cell>
          <cell r="G156">
            <v>0</v>
          </cell>
          <cell r="H156">
            <v>0</v>
          </cell>
        </row>
        <row r="163">
          <cell r="A163" t="str">
            <v>Hartley</v>
          </cell>
          <cell r="B163" t="str">
            <v>SA</v>
          </cell>
          <cell r="C163">
            <v>69</v>
          </cell>
          <cell r="D163">
            <v>2722</v>
          </cell>
          <cell r="E163">
            <v>39.449275362318843</v>
          </cell>
          <cell r="F163">
            <v>76</v>
          </cell>
          <cell r="G163">
            <v>0</v>
          </cell>
          <cell r="H163">
            <v>0</v>
          </cell>
        </row>
        <row r="164">
          <cell r="A164" t="str">
            <v>Mike-Mayer</v>
          </cell>
          <cell r="B164" t="str">
            <v>SA</v>
          </cell>
          <cell r="C164">
            <v>1</v>
          </cell>
          <cell r="D164">
            <v>18</v>
          </cell>
          <cell r="E164">
            <v>18</v>
          </cell>
          <cell r="F164">
            <v>18</v>
          </cell>
          <cell r="G164">
            <v>0</v>
          </cell>
          <cell r="H164">
            <v>0</v>
          </cell>
        </row>
        <row r="165">
          <cell r="A165" t="str">
            <v>Pryor</v>
          </cell>
          <cell r="B165" t="str">
            <v>SA</v>
          </cell>
          <cell r="C165">
            <v>19</v>
          </cell>
          <cell r="D165">
            <v>666</v>
          </cell>
          <cell r="E165">
            <v>35.05263157894737</v>
          </cell>
          <cell r="F165">
            <v>48</v>
          </cell>
          <cell r="G165">
            <v>0</v>
          </cell>
          <cell r="H165">
            <v>0</v>
          </cell>
        </row>
        <row r="171">
          <cell r="A171" t="str">
            <v>Mike-Mayer</v>
          </cell>
          <cell r="B171" t="str">
            <v>SA</v>
          </cell>
          <cell r="C171">
            <v>84</v>
          </cell>
          <cell r="D171">
            <v>11</v>
          </cell>
          <cell r="E171">
            <v>5378</v>
          </cell>
          <cell r="F171">
            <v>34</v>
          </cell>
          <cell r="G171">
            <v>30</v>
          </cell>
          <cell r="H171">
            <v>36</v>
          </cell>
          <cell r="I171">
            <v>29</v>
          </cell>
          <cell r="J171">
            <v>80.555555555555557</v>
          </cell>
          <cell r="K171">
            <v>47</v>
          </cell>
          <cell r="M171">
            <v>2</v>
          </cell>
          <cell r="N171">
            <v>2</v>
          </cell>
          <cell r="O171">
            <v>7</v>
          </cell>
          <cell r="P171">
            <v>7</v>
          </cell>
          <cell r="Q171">
            <v>13</v>
          </cell>
          <cell r="R171">
            <v>13</v>
          </cell>
          <cell r="S171">
            <v>9</v>
          </cell>
          <cell r="T171">
            <v>7</v>
          </cell>
          <cell r="U171">
            <v>5</v>
          </cell>
          <cell r="V171">
            <v>0</v>
          </cell>
        </row>
        <row r="172">
          <cell r="A172" t="str">
            <v>Hartley</v>
          </cell>
          <cell r="B172" t="str">
            <v>SA</v>
          </cell>
          <cell r="C172">
            <v>1</v>
          </cell>
          <cell r="D172">
            <v>0</v>
          </cell>
          <cell r="E172">
            <v>51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 t="str">
            <v>Pryor</v>
          </cell>
          <cell r="B173" t="str">
            <v>SA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82">
          <cell r="A182" t="str">
            <v>Barefield</v>
          </cell>
          <cell r="B182" t="str">
            <v>SA</v>
          </cell>
          <cell r="C182">
            <v>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Choate</v>
          </cell>
          <cell r="B183" t="str">
            <v>SA</v>
          </cell>
          <cell r="C183">
            <v>4</v>
          </cell>
          <cell r="D183">
            <v>110</v>
          </cell>
          <cell r="E183">
            <v>27.5</v>
          </cell>
          <cell r="F183">
            <v>43</v>
          </cell>
          <cell r="G183">
            <v>2</v>
          </cell>
          <cell r="H183">
            <v>0</v>
          </cell>
        </row>
        <row r="184">
          <cell r="A184" t="str">
            <v>D'Amico</v>
          </cell>
          <cell r="B184" t="str">
            <v>SA</v>
          </cell>
          <cell r="C184">
            <v>1</v>
          </cell>
          <cell r="D184">
            <v>13</v>
          </cell>
          <cell r="E184">
            <v>13</v>
          </cell>
          <cell r="F184">
            <v>13</v>
          </cell>
          <cell r="G184">
            <v>0</v>
          </cell>
          <cell r="H184">
            <v>0</v>
          </cell>
        </row>
        <row r="185">
          <cell r="A185" t="str">
            <v>Fields</v>
          </cell>
          <cell r="B185" t="str">
            <v>SA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James</v>
          </cell>
          <cell r="B186" t="str">
            <v>SA</v>
          </cell>
          <cell r="C186">
            <v>3</v>
          </cell>
          <cell r="D186">
            <v>-1</v>
          </cell>
          <cell r="E186">
            <v>-0.33333333333333331</v>
          </cell>
          <cell r="F186">
            <v>0</v>
          </cell>
          <cell r="G186">
            <v>0</v>
          </cell>
          <cell r="H186">
            <v>0</v>
          </cell>
        </row>
        <row r="187">
          <cell r="A187" t="str">
            <v>Morris</v>
          </cell>
          <cell r="B187" t="str">
            <v>SA</v>
          </cell>
          <cell r="C187">
            <v>1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 t="str">
            <v>Neal</v>
          </cell>
          <cell r="B188" t="str">
            <v>SA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>Raeford</v>
          </cell>
          <cell r="B189" t="str">
            <v>SA</v>
          </cell>
          <cell r="C189">
            <v>5</v>
          </cell>
          <cell r="D189">
            <v>69</v>
          </cell>
          <cell r="E189">
            <v>13.8</v>
          </cell>
          <cell r="F189">
            <v>47</v>
          </cell>
          <cell r="G189">
            <v>1</v>
          </cell>
          <cell r="H189">
            <v>0</v>
          </cell>
        </row>
        <row r="190">
          <cell r="A190" t="str">
            <v>Richmond</v>
          </cell>
          <cell r="B190" t="str">
            <v>SA</v>
          </cell>
          <cell r="C190">
            <v>3</v>
          </cell>
          <cell r="D190">
            <v>88</v>
          </cell>
          <cell r="E190">
            <v>29.333333333333332</v>
          </cell>
          <cell r="F190">
            <v>44</v>
          </cell>
          <cell r="G190">
            <v>0</v>
          </cell>
          <cell r="H190">
            <v>0</v>
          </cell>
        </row>
        <row r="191">
          <cell r="A191" t="str">
            <v>Rivera</v>
          </cell>
          <cell r="B191" t="str">
            <v>SA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 t="str">
            <v>Tyler</v>
          </cell>
          <cell r="B192" t="str">
            <v>SA</v>
          </cell>
          <cell r="C192">
            <v>3</v>
          </cell>
          <cell r="D192">
            <v>30</v>
          </cell>
          <cell r="E192">
            <v>10</v>
          </cell>
          <cell r="F192">
            <v>21</v>
          </cell>
          <cell r="G192">
            <v>0</v>
          </cell>
          <cell r="H192">
            <v>0</v>
          </cell>
        </row>
        <row r="193">
          <cell r="A193" t="str">
            <v>Ulmer</v>
          </cell>
          <cell r="B193" t="str">
            <v>SA</v>
          </cell>
          <cell r="C193">
            <v>1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 t="str">
            <v>Waddy</v>
          </cell>
          <cell r="B194" t="str">
            <v>SA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7">
          <cell r="A197" t="str">
            <v>Barefield</v>
          </cell>
          <cell r="B197" t="str">
            <v>SA</v>
          </cell>
          <cell r="C197">
            <v>7</v>
          </cell>
          <cell r="D197">
            <v>53</v>
          </cell>
          <cell r="F197">
            <v>4</v>
          </cell>
        </row>
        <row r="198">
          <cell r="A198" t="str">
            <v>Case</v>
          </cell>
          <cell r="B198" t="str">
            <v>SA</v>
          </cell>
          <cell r="C198">
            <v>5</v>
          </cell>
          <cell r="D198">
            <v>30</v>
          </cell>
          <cell r="F198">
            <v>3</v>
          </cell>
        </row>
        <row r="199">
          <cell r="A199" t="str">
            <v>Choate</v>
          </cell>
          <cell r="B199" t="str">
            <v>SA</v>
          </cell>
          <cell r="C199">
            <v>9.5</v>
          </cell>
          <cell r="D199">
            <v>59</v>
          </cell>
          <cell r="F199">
            <v>6</v>
          </cell>
        </row>
        <row r="200">
          <cell r="A200" t="str">
            <v>D'Amico</v>
          </cell>
          <cell r="B200" t="str">
            <v>SA</v>
          </cell>
          <cell r="C200">
            <v>1</v>
          </cell>
          <cell r="D200">
            <v>3</v>
          </cell>
          <cell r="F200">
            <v>1</v>
          </cell>
        </row>
        <row r="201">
          <cell r="A201" t="str">
            <v>Fields</v>
          </cell>
          <cell r="B201" t="str">
            <v>SA</v>
          </cell>
          <cell r="C201">
            <v>4</v>
          </cell>
          <cell r="D201">
            <v>30</v>
          </cell>
          <cell r="F201">
            <v>3.5</v>
          </cell>
        </row>
        <row r="202">
          <cell r="A202" t="str">
            <v>Gillen</v>
          </cell>
          <cell r="B202" t="str">
            <v>SA</v>
          </cell>
          <cell r="C202">
            <v>8</v>
          </cell>
          <cell r="D202">
            <v>66</v>
          </cell>
          <cell r="F202">
            <v>6</v>
          </cell>
        </row>
        <row r="203">
          <cell r="A203" t="str">
            <v>Hanna</v>
          </cell>
          <cell r="B203" t="str">
            <v>SA</v>
          </cell>
          <cell r="C203">
            <v>5</v>
          </cell>
          <cell r="D203">
            <v>29</v>
          </cell>
          <cell r="F203">
            <v>4</v>
          </cell>
        </row>
        <row r="204">
          <cell r="A204" t="str">
            <v>James</v>
          </cell>
          <cell r="B204" t="str">
            <v>SA</v>
          </cell>
          <cell r="C204">
            <v>2</v>
          </cell>
          <cell r="D204">
            <v>5</v>
          </cell>
          <cell r="F204">
            <v>1</v>
          </cell>
        </row>
        <row r="205">
          <cell r="A205" t="str">
            <v>Monroe</v>
          </cell>
          <cell r="B205" t="str">
            <v>SA</v>
          </cell>
          <cell r="C205">
            <v>3</v>
          </cell>
          <cell r="D205">
            <v>28</v>
          </cell>
          <cell r="F205">
            <v>2</v>
          </cell>
        </row>
        <row r="206">
          <cell r="A206" t="str">
            <v>Morris</v>
          </cell>
          <cell r="B206" t="str">
            <v>SA</v>
          </cell>
          <cell r="C206">
            <v>2.5</v>
          </cell>
          <cell r="D206">
            <v>18</v>
          </cell>
          <cell r="F206">
            <v>4</v>
          </cell>
        </row>
        <row r="207">
          <cell r="A207" t="str">
            <v>Rivera</v>
          </cell>
          <cell r="B207" t="str">
            <v>SA</v>
          </cell>
          <cell r="C207">
            <v>0</v>
          </cell>
          <cell r="D207">
            <v>0</v>
          </cell>
          <cell r="F207">
            <v>1</v>
          </cell>
        </row>
        <row r="208">
          <cell r="A208" t="str">
            <v>St.Clair</v>
          </cell>
          <cell r="B208" t="str">
            <v>SA</v>
          </cell>
          <cell r="C208">
            <v>11</v>
          </cell>
          <cell r="D208">
            <v>75</v>
          </cell>
          <cell r="F208">
            <v>8.5</v>
          </cell>
        </row>
        <row r="209">
          <cell r="A209" t="str">
            <v>Tabor</v>
          </cell>
          <cell r="B209" t="str">
            <v>SA</v>
          </cell>
          <cell r="C209">
            <v>5</v>
          </cell>
          <cell r="D209">
            <v>11</v>
          </cell>
          <cell r="F209">
            <v>2</v>
          </cell>
        </row>
        <row r="210">
          <cell r="A210" t="str">
            <v>Ulmer</v>
          </cell>
          <cell r="B210" t="str">
            <v>SA</v>
          </cell>
          <cell r="C210">
            <v>3</v>
          </cell>
          <cell r="D210">
            <v>17</v>
          </cell>
          <cell r="F210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vs Hou"/>
      <sheetName val="at Arz"/>
      <sheetName val="vs Jac"/>
      <sheetName val="at Den"/>
      <sheetName val="vs Bir"/>
      <sheetName val="at Phi"/>
      <sheetName val="vs Oak"/>
      <sheetName val="at NO"/>
      <sheetName val="at Mch"/>
      <sheetName val="vs Was"/>
      <sheetName val="at Jac"/>
      <sheetName val="vs Okl"/>
      <sheetName val="vs NO"/>
      <sheetName val="at Mem"/>
      <sheetName val="vs NJ"/>
      <sheetName val="vs Mem"/>
      <sheetName val="at Pit"/>
      <sheetName val="at Bir"/>
      <sheetName val="ECSF at Phi"/>
      <sheetName val="Roster"/>
      <sheetName val="Summary"/>
      <sheetName val="extra 3"/>
    </sheetNames>
    <sheetDataSet>
      <sheetData sheetId="0">
        <row r="11">
          <cell r="D11">
            <v>400</v>
          </cell>
          <cell r="M11">
            <v>347</v>
          </cell>
        </row>
        <row r="12">
          <cell r="D12">
            <v>163</v>
          </cell>
          <cell r="M12">
            <v>118</v>
          </cell>
        </row>
        <row r="13">
          <cell r="D13">
            <v>205</v>
          </cell>
          <cell r="M13">
            <v>191</v>
          </cell>
        </row>
        <row r="14">
          <cell r="D14">
            <v>31</v>
          </cell>
          <cell r="M14">
            <v>38</v>
          </cell>
        </row>
        <row r="15">
          <cell r="C15">
            <v>76</v>
          </cell>
          <cell r="D15">
            <v>185</v>
          </cell>
          <cell r="E15">
            <v>0.41081081081081083</v>
          </cell>
          <cell r="N15">
            <v>0.41255605381165922</v>
          </cell>
          <cell r="R15" t="str">
            <v>76/185</v>
          </cell>
          <cell r="S15" t="str">
            <v>92/223</v>
          </cell>
        </row>
        <row r="16">
          <cell r="C16">
            <v>4</v>
          </cell>
          <cell r="D16">
            <v>8</v>
          </cell>
          <cell r="E16">
            <v>0.5</v>
          </cell>
          <cell r="N16">
            <v>0.45454545454545453</v>
          </cell>
          <cell r="R16" t="str">
            <v>4/8</v>
          </cell>
          <cell r="S16" t="str">
            <v>5/11</v>
          </cell>
        </row>
        <row r="18">
          <cell r="D18">
            <v>541</v>
          </cell>
          <cell r="M18">
            <v>493</v>
          </cell>
        </row>
        <row r="19">
          <cell r="D19">
            <v>2683</v>
          </cell>
          <cell r="E19">
            <v>149.05555555555554</v>
          </cell>
          <cell r="M19">
            <v>1927</v>
          </cell>
          <cell r="N19">
            <v>107.05555555555556</v>
          </cell>
        </row>
        <row r="20">
          <cell r="D20">
            <v>4.9593345656192236</v>
          </cell>
          <cell r="M20">
            <v>3.9087221095334685</v>
          </cell>
        </row>
        <row r="22">
          <cell r="D22">
            <v>579</v>
          </cell>
          <cell r="M22">
            <v>616</v>
          </cell>
        </row>
        <row r="23">
          <cell r="D23">
            <v>348</v>
          </cell>
          <cell r="M23">
            <v>347</v>
          </cell>
        </row>
        <row r="24">
          <cell r="D24">
            <v>60.103626943005182</v>
          </cell>
          <cell r="M24">
            <v>56.331168831168831</v>
          </cell>
        </row>
        <row r="25">
          <cell r="D25">
            <v>4494</v>
          </cell>
          <cell r="M25">
            <v>4037</v>
          </cell>
        </row>
        <row r="26">
          <cell r="D26">
            <v>24</v>
          </cell>
          <cell r="M26">
            <v>39</v>
          </cell>
        </row>
        <row r="27">
          <cell r="D27">
            <v>152</v>
          </cell>
          <cell r="M27">
            <v>331</v>
          </cell>
        </row>
        <row r="28">
          <cell r="D28">
            <v>4342</v>
          </cell>
          <cell r="E28">
            <v>241.22222222222223</v>
          </cell>
          <cell r="M28">
            <v>3706</v>
          </cell>
          <cell r="N28">
            <v>205.88888888888889</v>
          </cell>
        </row>
        <row r="29">
          <cell r="D29">
            <v>7.2006633499170816</v>
          </cell>
          <cell r="M29">
            <v>5.6580152671755721</v>
          </cell>
        </row>
        <row r="30">
          <cell r="D30">
            <v>12.913793103448276</v>
          </cell>
          <cell r="M30">
            <v>11.63400576368876</v>
          </cell>
        </row>
        <row r="33">
          <cell r="D33">
            <v>7025</v>
          </cell>
          <cell r="E33">
            <v>390.27777777777777</v>
          </cell>
          <cell r="M33">
            <v>5633</v>
          </cell>
          <cell r="N33">
            <v>312.94444444444446</v>
          </cell>
        </row>
        <row r="34">
          <cell r="D34">
            <v>38.192170818505339</v>
          </cell>
          <cell r="M34">
            <v>34.209124800284044</v>
          </cell>
        </row>
        <row r="35">
          <cell r="D35">
            <v>61.807829181494668</v>
          </cell>
          <cell r="M35">
            <v>65.790875199715956</v>
          </cell>
        </row>
        <row r="37">
          <cell r="D37">
            <v>1144</v>
          </cell>
          <cell r="M37">
            <v>1148</v>
          </cell>
        </row>
        <row r="38">
          <cell r="D38">
            <v>6.1407342657342658</v>
          </cell>
          <cell r="M38">
            <v>4.9067944250871083</v>
          </cell>
        </row>
        <row r="41">
          <cell r="D41">
            <v>28</v>
          </cell>
          <cell r="M41">
            <v>27</v>
          </cell>
        </row>
        <row r="42">
          <cell r="D42">
            <v>330</v>
          </cell>
          <cell r="M42">
            <v>323</v>
          </cell>
        </row>
        <row r="43">
          <cell r="D43">
            <v>1</v>
          </cell>
          <cell r="M43">
            <v>1</v>
          </cell>
        </row>
        <row r="45">
          <cell r="D45">
            <v>71</v>
          </cell>
          <cell r="M45">
            <v>87</v>
          </cell>
        </row>
        <row r="46">
          <cell r="D46">
            <v>2891</v>
          </cell>
          <cell r="M46">
            <v>3508</v>
          </cell>
        </row>
        <row r="47">
          <cell r="D47">
            <v>40.718309859154928</v>
          </cell>
          <cell r="M47">
            <v>40.321839080459768</v>
          </cell>
        </row>
        <row r="49">
          <cell r="D49">
            <v>54</v>
          </cell>
          <cell r="M49">
            <v>46</v>
          </cell>
        </row>
        <row r="50">
          <cell r="D50">
            <v>433</v>
          </cell>
          <cell r="M50">
            <v>306</v>
          </cell>
        </row>
        <row r="51">
          <cell r="D51">
            <v>8.018518518518519</v>
          </cell>
          <cell r="M51">
            <v>6.6521739130434785</v>
          </cell>
        </row>
        <row r="52">
          <cell r="D52">
            <v>8</v>
          </cell>
          <cell r="M52">
            <v>7</v>
          </cell>
        </row>
        <row r="53">
          <cell r="D53">
            <v>0</v>
          </cell>
          <cell r="M53">
            <v>0</v>
          </cell>
        </row>
        <row r="55">
          <cell r="D55">
            <v>67</v>
          </cell>
          <cell r="M55">
            <v>91</v>
          </cell>
        </row>
        <row r="56">
          <cell r="D56">
            <v>1190</v>
          </cell>
          <cell r="M56">
            <v>1823</v>
          </cell>
        </row>
        <row r="57">
          <cell r="D57">
            <v>17.761194029850746</v>
          </cell>
          <cell r="M57">
            <v>20.032967032967033</v>
          </cell>
        </row>
        <row r="58">
          <cell r="D58">
            <v>0</v>
          </cell>
          <cell r="M58">
            <v>0</v>
          </cell>
        </row>
        <row r="60">
          <cell r="D60">
            <v>103</v>
          </cell>
          <cell r="M60">
            <v>82</v>
          </cell>
        </row>
        <row r="61">
          <cell r="D61">
            <v>12</v>
          </cell>
          <cell r="M61">
            <v>15</v>
          </cell>
        </row>
        <row r="62">
          <cell r="D62">
            <v>11.650485436893204</v>
          </cell>
          <cell r="M62">
            <v>18.292682926829269</v>
          </cell>
        </row>
        <row r="63">
          <cell r="D63">
            <v>6264</v>
          </cell>
          <cell r="M63">
            <v>5090</v>
          </cell>
        </row>
        <row r="65">
          <cell r="D65">
            <v>125</v>
          </cell>
          <cell r="M65">
            <v>105</v>
          </cell>
        </row>
        <row r="66">
          <cell r="D66">
            <v>1044</v>
          </cell>
          <cell r="M66">
            <v>865</v>
          </cell>
        </row>
        <row r="68">
          <cell r="D68">
            <v>19</v>
          </cell>
          <cell r="M68">
            <v>28</v>
          </cell>
        </row>
        <row r="69">
          <cell r="D69">
            <v>5</v>
          </cell>
          <cell r="M69">
            <v>14</v>
          </cell>
        </row>
        <row r="70">
          <cell r="D70">
            <v>4</v>
          </cell>
          <cell r="M70">
            <v>1</v>
          </cell>
        </row>
        <row r="71">
          <cell r="D71">
            <v>0</v>
          </cell>
          <cell r="M71">
            <v>0</v>
          </cell>
        </row>
        <row r="72">
          <cell r="D72">
            <v>13</v>
          </cell>
          <cell r="M72">
            <v>10</v>
          </cell>
        </row>
        <row r="73">
          <cell r="D73">
            <v>0</v>
          </cell>
          <cell r="M73">
            <v>0</v>
          </cell>
        </row>
        <row r="75">
          <cell r="D75">
            <v>512</v>
          </cell>
          <cell r="M75">
            <v>357</v>
          </cell>
        </row>
        <row r="76">
          <cell r="D76">
            <v>64</v>
          </cell>
          <cell r="M76">
            <v>41</v>
          </cell>
        </row>
        <row r="77">
          <cell r="D77">
            <v>30</v>
          </cell>
          <cell r="M77">
            <v>17</v>
          </cell>
        </row>
        <row r="78">
          <cell r="D78">
            <v>32</v>
          </cell>
          <cell r="M78">
            <v>23</v>
          </cell>
        </row>
        <row r="79">
          <cell r="D79">
            <v>2</v>
          </cell>
          <cell r="M79">
            <v>1</v>
          </cell>
        </row>
        <row r="80">
          <cell r="D80">
            <v>60</v>
          </cell>
          <cell r="M80">
            <v>34</v>
          </cell>
        </row>
        <row r="81">
          <cell r="D81">
            <v>1</v>
          </cell>
          <cell r="M81">
            <v>1</v>
          </cell>
        </row>
        <row r="82">
          <cell r="D82">
            <v>0</v>
          </cell>
          <cell r="M82">
            <v>0</v>
          </cell>
        </row>
        <row r="83">
          <cell r="D83">
            <v>22</v>
          </cell>
          <cell r="M83">
            <v>25</v>
          </cell>
        </row>
        <row r="84">
          <cell r="D84">
            <v>32</v>
          </cell>
          <cell r="M84">
            <v>33</v>
          </cell>
        </row>
        <row r="85">
          <cell r="D85">
            <v>68.75</v>
          </cell>
          <cell r="M85">
            <v>75.757575757575751</v>
          </cell>
        </row>
        <row r="86">
          <cell r="D86" t="str">
            <v>30:12</v>
          </cell>
          <cell r="M86" t="str">
            <v>29:48</v>
          </cell>
        </row>
        <row r="90">
          <cell r="B90" t="str">
            <v>TB</v>
          </cell>
          <cell r="C90">
            <v>277</v>
          </cell>
          <cell r="D90">
            <v>1318</v>
          </cell>
          <cell r="E90">
            <v>4.7581227436823106</v>
          </cell>
          <cell r="F90">
            <v>40</v>
          </cell>
          <cell r="G90">
            <v>9</v>
          </cell>
          <cell r="H90">
            <v>4</v>
          </cell>
        </row>
        <row r="91">
          <cell r="A91" t="str">
            <v>Boone</v>
          </cell>
          <cell r="B91" t="str">
            <v>TB</v>
          </cell>
          <cell r="C91">
            <v>189</v>
          </cell>
          <cell r="D91">
            <v>1054</v>
          </cell>
          <cell r="E91">
            <v>5.5767195767195767</v>
          </cell>
          <cell r="F91">
            <v>70</v>
          </cell>
          <cell r="G91">
            <v>16</v>
          </cell>
          <cell r="H91">
            <v>3</v>
          </cell>
        </row>
        <row r="92">
          <cell r="A92" t="str">
            <v>Christian</v>
          </cell>
          <cell r="B92" t="str">
            <v>TB</v>
          </cell>
          <cell r="C92">
            <v>6</v>
          </cell>
          <cell r="D92">
            <v>31</v>
          </cell>
          <cell r="E92">
            <v>5.166666666666667</v>
          </cell>
          <cell r="F92">
            <v>11</v>
          </cell>
          <cell r="G92">
            <v>1</v>
          </cell>
          <cell r="H92">
            <v>0</v>
          </cell>
        </row>
        <row r="93">
          <cell r="A93" t="str">
            <v>Gillespie</v>
          </cell>
          <cell r="B93" t="str">
            <v>TB</v>
          </cell>
          <cell r="C93">
            <v>4</v>
          </cell>
          <cell r="D93">
            <v>15</v>
          </cell>
          <cell r="E93">
            <v>3.75</v>
          </cell>
          <cell r="F93">
            <v>14</v>
          </cell>
          <cell r="G93">
            <v>0</v>
          </cell>
          <cell r="H93">
            <v>0</v>
          </cell>
        </row>
        <row r="94">
          <cell r="A94" t="str">
            <v>Grayson</v>
          </cell>
          <cell r="B94" t="str">
            <v>TB</v>
          </cell>
          <cell r="C94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Morgan</v>
          </cell>
          <cell r="B95" t="str">
            <v>TB</v>
          </cell>
          <cell r="C95">
            <v>2</v>
          </cell>
          <cell r="D95">
            <v>32</v>
          </cell>
          <cell r="E95">
            <v>16</v>
          </cell>
          <cell r="F95">
            <v>21</v>
          </cell>
          <cell r="G95">
            <v>0</v>
          </cell>
          <cell r="H95">
            <v>1</v>
          </cell>
        </row>
        <row r="96">
          <cell r="A96" t="str">
            <v>Peace</v>
          </cell>
          <cell r="B96" t="str">
            <v>TB</v>
          </cell>
          <cell r="C96">
            <v>2</v>
          </cell>
          <cell r="D96">
            <v>7</v>
          </cell>
          <cell r="E96">
            <v>3.5</v>
          </cell>
          <cell r="F96">
            <v>4</v>
          </cell>
          <cell r="G96">
            <v>0</v>
          </cell>
          <cell r="H96">
            <v>0</v>
          </cell>
        </row>
        <row r="97">
          <cell r="A97" t="str">
            <v>Reaves</v>
          </cell>
          <cell r="B97" t="str">
            <v>TB</v>
          </cell>
          <cell r="C97">
            <v>14</v>
          </cell>
          <cell r="D97">
            <v>2</v>
          </cell>
          <cell r="E97">
            <v>0.14285714285714285</v>
          </cell>
          <cell r="F97">
            <v>4</v>
          </cell>
          <cell r="G97">
            <v>0</v>
          </cell>
          <cell r="H97">
            <v>0</v>
          </cell>
        </row>
        <row r="98">
          <cell r="A98" t="str">
            <v>Truvillion</v>
          </cell>
          <cell r="B98" t="str">
            <v>TB</v>
          </cell>
          <cell r="C98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 t="str">
            <v>Williams,R</v>
          </cell>
          <cell r="B99" t="str">
            <v>TB</v>
          </cell>
          <cell r="C99">
            <v>45</v>
          </cell>
          <cell r="D99">
            <v>224</v>
          </cell>
          <cell r="E99">
            <v>4.9777777777777779</v>
          </cell>
          <cell r="F99">
            <v>40</v>
          </cell>
          <cell r="G99">
            <v>4</v>
          </cell>
          <cell r="H99">
            <v>0</v>
          </cell>
        </row>
        <row r="108">
          <cell r="B108" t="str">
            <v>TB</v>
          </cell>
          <cell r="C108">
            <v>64</v>
          </cell>
          <cell r="D108">
            <v>528</v>
          </cell>
          <cell r="E108">
            <v>8.25</v>
          </cell>
          <cell r="F108">
            <v>37</v>
          </cell>
          <cell r="G108">
            <v>1</v>
          </cell>
          <cell r="H108">
            <v>0</v>
          </cell>
        </row>
        <row r="109">
          <cell r="A109" t="str">
            <v>Boone</v>
          </cell>
          <cell r="B109" t="str">
            <v>TB</v>
          </cell>
          <cell r="C109">
            <v>32</v>
          </cell>
          <cell r="D109">
            <v>337</v>
          </cell>
          <cell r="E109">
            <v>10.53125</v>
          </cell>
          <cell r="F109">
            <v>46</v>
          </cell>
          <cell r="G109">
            <v>6</v>
          </cell>
          <cell r="H109">
            <v>1</v>
          </cell>
        </row>
        <row r="110">
          <cell r="A110" t="str">
            <v>Brodsky</v>
          </cell>
          <cell r="B110" t="str">
            <v>TB</v>
          </cell>
          <cell r="C110">
            <v>21</v>
          </cell>
          <cell r="D110">
            <v>369</v>
          </cell>
          <cell r="E110">
            <v>17.571428571428573</v>
          </cell>
          <cell r="F110">
            <v>42</v>
          </cell>
          <cell r="G110">
            <v>1</v>
          </cell>
          <cell r="H110">
            <v>0</v>
          </cell>
        </row>
        <row r="111">
          <cell r="A111" t="str">
            <v>Dean</v>
          </cell>
          <cell r="B111" t="str">
            <v>TB</v>
          </cell>
          <cell r="C111">
            <v>1</v>
          </cell>
          <cell r="D111">
            <v>8</v>
          </cell>
          <cell r="E111">
            <v>8</v>
          </cell>
          <cell r="F111">
            <v>8</v>
          </cell>
          <cell r="G111">
            <v>0</v>
          </cell>
          <cell r="H111">
            <v>0</v>
          </cell>
        </row>
        <row r="112">
          <cell r="A112" t="str">
            <v>Gillespie</v>
          </cell>
          <cell r="B112" t="str">
            <v>TB</v>
          </cell>
          <cell r="C112">
            <v>48</v>
          </cell>
          <cell r="D112">
            <v>676</v>
          </cell>
          <cell r="E112">
            <v>14.083333333333334</v>
          </cell>
          <cell r="F112">
            <v>32</v>
          </cell>
          <cell r="G112">
            <v>5</v>
          </cell>
          <cell r="H112">
            <v>0</v>
          </cell>
        </row>
        <row r="113">
          <cell r="A113" t="str">
            <v>Grayson</v>
          </cell>
          <cell r="B113" t="str">
            <v>TB</v>
          </cell>
          <cell r="C113">
            <v>2</v>
          </cell>
          <cell r="D113">
            <v>-2</v>
          </cell>
          <cell r="E113">
            <v>-1</v>
          </cell>
          <cell r="F113">
            <v>3</v>
          </cell>
          <cell r="G113">
            <v>0</v>
          </cell>
          <cell r="H113">
            <v>0</v>
          </cell>
        </row>
        <row r="114">
          <cell r="A114" t="str">
            <v>Harvey</v>
          </cell>
          <cell r="B114" t="str">
            <v>TB</v>
          </cell>
          <cell r="C114">
            <v>70</v>
          </cell>
          <cell r="D114">
            <v>1035</v>
          </cell>
          <cell r="E114">
            <v>14.785714285714286</v>
          </cell>
          <cell r="F114">
            <v>79</v>
          </cell>
          <cell r="G114">
            <v>9</v>
          </cell>
          <cell r="H114">
            <v>1</v>
          </cell>
        </row>
        <row r="115">
          <cell r="B115" t="str">
            <v>TB</v>
          </cell>
          <cell r="C115">
            <v>13</v>
          </cell>
          <cell r="D115">
            <v>259</v>
          </cell>
          <cell r="E115">
            <v>19.923076923076923</v>
          </cell>
          <cell r="F115">
            <v>30</v>
          </cell>
          <cell r="G115">
            <v>0</v>
          </cell>
          <cell r="H115">
            <v>0</v>
          </cell>
        </row>
        <row r="116">
          <cell r="A116" t="str">
            <v>Morgan</v>
          </cell>
          <cell r="B116" t="str">
            <v>TB</v>
          </cell>
          <cell r="C116">
            <v>16</v>
          </cell>
          <cell r="D116">
            <v>161</v>
          </cell>
          <cell r="E116">
            <v>10.0625</v>
          </cell>
          <cell r="F116">
            <v>17</v>
          </cell>
          <cell r="G116">
            <v>0</v>
          </cell>
          <cell r="H116">
            <v>0</v>
          </cell>
        </row>
        <row r="117">
          <cell r="A117" t="str">
            <v>Truvillion</v>
          </cell>
          <cell r="B117" t="str">
            <v>TB</v>
          </cell>
          <cell r="C117">
            <v>77</v>
          </cell>
          <cell r="D117">
            <v>1114</v>
          </cell>
          <cell r="E117">
            <v>14.467532467532468</v>
          </cell>
          <cell r="F117">
            <v>69</v>
          </cell>
          <cell r="G117">
            <v>10</v>
          </cell>
          <cell r="H117">
            <v>2</v>
          </cell>
        </row>
        <row r="118">
          <cell r="A118" t="str">
            <v>Williams,R</v>
          </cell>
          <cell r="B118" t="str">
            <v>TB</v>
          </cell>
          <cell r="C118">
            <v>4</v>
          </cell>
          <cell r="D118">
            <v>9</v>
          </cell>
          <cell r="E118">
            <v>2.25</v>
          </cell>
          <cell r="F118">
            <v>8</v>
          </cell>
          <cell r="G118">
            <v>0</v>
          </cell>
          <cell r="H118">
            <v>0</v>
          </cell>
        </row>
        <row r="128">
          <cell r="A128" t="str">
            <v>Anderson,G</v>
          </cell>
          <cell r="B128" t="str">
            <v>TB</v>
          </cell>
          <cell r="C128">
            <v>3</v>
          </cell>
          <cell r="D128">
            <v>1</v>
          </cell>
          <cell r="E128">
            <v>33.333333333333329</v>
          </cell>
          <cell r="F128">
            <v>10</v>
          </cell>
          <cell r="G128">
            <v>0</v>
          </cell>
          <cell r="H128">
            <v>10</v>
          </cell>
          <cell r="I128">
            <v>2</v>
          </cell>
          <cell r="J128">
            <v>0</v>
          </cell>
          <cell r="K128">
            <v>66.666666666666657</v>
          </cell>
          <cell r="L128">
            <v>3.3333333333333335</v>
          </cell>
          <cell r="M128">
            <v>4.1666666666666634</v>
          </cell>
          <cell r="N128">
            <v>0</v>
          </cell>
          <cell r="O128">
            <v>0</v>
          </cell>
        </row>
        <row r="129">
          <cell r="A129" t="str">
            <v>Jordan</v>
          </cell>
          <cell r="B129" t="str">
            <v>TB</v>
          </cell>
          <cell r="C129">
            <v>22</v>
          </cell>
          <cell r="D129">
            <v>13</v>
          </cell>
          <cell r="E129">
            <v>59.090909090909093</v>
          </cell>
          <cell r="F129">
            <v>161</v>
          </cell>
          <cell r="G129">
            <v>2</v>
          </cell>
          <cell r="H129">
            <v>29</v>
          </cell>
          <cell r="I129">
            <v>0</v>
          </cell>
          <cell r="J129">
            <v>9.0909090909090917</v>
          </cell>
          <cell r="K129">
            <v>0</v>
          </cell>
          <cell r="L129">
            <v>7.3181818181818183</v>
          </cell>
          <cell r="M129">
            <v>112.12121212121212</v>
          </cell>
          <cell r="N129">
            <v>0</v>
          </cell>
          <cell r="O129">
            <v>0</v>
          </cell>
        </row>
        <row r="130">
          <cell r="A130" t="str">
            <v>Peace</v>
          </cell>
          <cell r="B130" t="str">
            <v>TB</v>
          </cell>
          <cell r="C130">
            <v>29</v>
          </cell>
          <cell r="D130">
            <v>11</v>
          </cell>
          <cell r="E130">
            <v>37.931034482758619</v>
          </cell>
          <cell r="F130">
            <v>161</v>
          </cell>
          <cell r="G130">
            <v>0</v>
          </cell>
          <cell r="H130">
            <v>29</v>
          </cell>
          <cell r="I130">
            <v>6</v>
          </cell>
          <cell r="J130">
            <v>0</v>
          </cell>
          <cell r="K130">
            <v>20.689655172413794</v>
          </cell>
          <cell r="L130">
            <v>5.5517241379310347</v>
          </cell>
          <cell r="M130">
            <v>17.241379310344826</v>
          </cell>
          <cell r="N130">
            <v>0</v>
          </cell>
          <cell r="O130">
            <v>5</v>
          </cell>
        </row>
        <row r="131">
          <cell r="A131" t="str">
            <v>Reaves</v>
          </cell>
          <cell r="B131" t="str">
            <v>TB</v>
          </cell>
          <cell r="C131">
            <v>523</v>
          </cell>
          <cell r="D131">
            <v>321</v>
          </cell>
          <cell r="E131">
            <v>61.376673040152966</v>
          </cell>
          <cell r="F131">
            <v>4127</v>
          </cell>
          <cell r="G131">
            <v>30</v>
          </cell>
          <cell r="H131">
            <v>79</v>
          </cell>
          <cell r="I131">
            <v>20</v>
          </cell>
          <cell r="J131">
            <v>5.736137667304015</v>
          </cell>
          <cell r="K131">
            <v>3.8240917782026771</v>
          </cell>
          <cell r="L131">
            <v>7.8910133843212238</v>
          </cell>
          <cell r="M131">
            <v>89.296526449968141</v>
          </cell>
          <cell r="N131">
            <v>1</v>
          </cell>
          <cell r="O131">
            <v>19</v>
          </cell>
        </row>
        <row r="132">
          <cell r="A132" t="str">
            <v>Truvillion</v>
          </cell>
          <cell r="B132" t="str">
            <v>TB</v>
          </cell>
          <cell r="C132">
            <v>1</v>
          </cell>
          <cell r="D132">
            <v>1</v>
          </cell>
          <cell r="E132">
            <v>100</v>
          </cell>
          <cell r="F132">
            <v>28</v>
          </cell>
          <cell r="G132">
            <v>0</v>
          </cell>
          <cell r="H132">
            <v>28</v>
          </cell>
          <cell r="I132">
            <v>0</v>
          </cell>
          <cell r="J132">
            <v>0</v>
          </cell>
          <cell r="K132">
            <v>0</v>
          </cell>
          <cell r="L132">
            <v>28</v>
          </cell>
          <cell r="M132">
            <v>118.75</v>
          </cell>
          <cell r="N132">
            <v>0</v>
          </cell>
          <cell r="O132">
            <v>0</v>
          </cell>
        </row>
        <row r="133">
          <cell r="A133" t="str">
            <v>Andrusyshyn</v>
          </cell>
          <cell r="B133" t="str">
            <v>TB</v>
          </cell>
          <cell r="C133">
            <v>1</v>
          </cell>
          <cell r="D133">
            <v>1</v>
          </cell>
          <cell r="E133">
            <v>100</v>
          </cell>
          <cell r="F133">
            <v>7</v>
          </cell>
          <cell r="G133">
            <v>0</v>
          </cell>
          <cell r="H133">
            <v>7</v>
          </cell>
          <cell r="I133">
            <v>0</v>
          </cell>
          <cell r="J133">
            <v>0</v>
          </cell>
          <cell r="K133">
            <v>0</v>
          </cell>
          <cell r="L133">
            <v>7</v>
          </cell>
          <cell r="M133">
            <v>95.833333333333329</v>
          </cell>
          <cell r="N133">
            <v>0</v>
          </cell>
          <cell r="O133">
            <v>0</v>
          </cell>
        </row>
        <row r="136">
          <cell r="A136" t="str">
            <v>Anderson,G</v>
          </cell>
          <cell r="B136" t="str">
            <v>TB</v>
          </cell>
          <cell r="C136">
            <v>6</v>
          </cell>
          <cell r="D136">
            <v>5</v>
          </cell>
          <cell r="E136">
            <v>26</v>
          </cell>
          <cell r="F136">
            <v>4.333333333333333</v>
          </cell>
          <cell r="G136">
            <v>8</v>
          </cell>
          <cell r="H136">
            <v>0</v>
          </cell>
          <cell r="I136">
            <v>1</v>
          </cell>
        </row>
        <row r="137">
          <cell r="A137" t="str">
            <v>Bailey</v>
          </cell>
          <cell r="B137" t="str">
            <v>TB</v>
          </cell>
          <cell r="C137">
            <v>48</v>
          </cell>
          <cell r="D137">
            <v>1</v>
          </cell>
          <cell r="E137">
            <v>407</v>
          </cell>
          <cell r="F137">
            <v>8.4791666666666661</v>
          </cell>
          <cell r="G137">
            <v>48</v>
          </cell>
          <cell r="H137">
            <v>0</v>
          </cell>
          <cell r="I137">
            <v>1</v>
          </cell>
        </row>
        <row r="138">
          <cell r="A138" t="str">
            <v>Grayson</v>
          </cell>
          <cell r="B138" t="str">
            <v>TB</v>
          </cell>
          <cell r="C138">
            <v>0</v>
          </cell>
          <cell r="D138">
            <v>2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46">
          <cell r="B146" t="str">
            <v>TB</v>
          </cell>
          <cell r="C146">
            <v>39</v>
          </cell>
          <cell r="D146">
            <v>708</v>
          </cell>
          <cell r="E146">
            <v>18.153846153846153</v>
          </cell>
          <cell r="F146">
            <v>35</v>
          </cell>
          <cell r="G146">
            <v>0</v>
          </cell>
          <cell r="H146">
            <v>2</v>
          </cell>
        </row>
        <row r="147">
          <cell r="A147" t="str">
            <v>Christian</v>
          </cell>
          <cell r="B147" t="str">
            <v>TB</v>
          </cell>
          <cell r="C147">
            <v>2</v>
          </cell>
          <cell r="D147">
            <v>11</v>
          </cell>
          <cell r="E147">
            <v>5.5</v>
          </cell>
          <cell r="F147">
            <v>11</v>
          </cell>
          <cell r="G147">
            <v>0</v>
          </cell>
          <cell r="H147">
            <v>0</v>
          </cell>
        </row>
        <row r="148">
          <cell r="A148" t="str">
            <v>Fitzpatrick</v>
          </cell>
          <cell r="B148" t="str">
            <v>TB</v>
          </cell>
          <cell r="C148">
            <v>6</v>
          </cell>
          <cell r="D148">
            <v>108</v>
          </cell>
          <cell r="E148">
            <v>18</v>
          </cell>
          <cell r="F148">
            <v>28</v>
          </cell>
          <cell r="G148">
            <v>0</v>
          </cell>
          <cell r="H148">
            <v>2</v>
          </cell>
        </row>
        <row r="149">
          <cell r="A149" t="str">
            <v>Grayson</v>
          </cell>
          <cell r="B149" t="str">
            <v>TB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>Harvey</v>
          </cell>
          <cell r="B150" t="str">
            <v>TB</v>
          </cell>
          <cell r="C150">
            <v>1</v>
          </cell>
          <cell r="D150">
            <v>6</v>
          </cell>
          <cell r="E150">
            <v>6</v>
          </cell>
          <cell r="F150">
            <v>6</v>
          </cell>
          <cell r="G150">
            <v>0</v>
          </cell>
          <cell r="H150">
            <v>0</v>
          </cell>
        </row>
        <row r="151">
          <cell r="B151" t="str">
            <v>TB</v>
          </cell>
          <cell r="C151">
            <v>1</v>
          </cell>
          <cell r="D151">
            <v>19</v>
          </cell>
          <cell r="E151">
            <v>19</v>
          </cell>
          <cell r="F151">
            <v>19</v>
          </cell>
          <cell r="G151">
            <v>0</v>
          </cell>
          <cell r="H151">
            <v>0</v>
          </cell>
        </row>
        <row r="152">
          <cell r="A152" t="str">
            <v>Williams,R</v>
          </cell>
          <cell r="B152" t="str">
            <v>TB</v>
          </cell>
          <cell r="C152">
            <v>18</v>
          </cell>
          <cell r="D152">
            <v>338</v>
          </cell>
          <cell r="E152">
            <v>18.777777777777779</v>
          </cell>
          <cell r="F152">
            <v>32</v>
          </cell>
          <cell r="G152">
            <v>0</v>
          </cell>
          <cell r="H152">
            <v>0</v>
          </cell>
        </row>
        <row r="161">
          <cell r="A161" t="str">
            <v>Andrusyshyn</v>
          </cell>
          <cell r="B161" t="str">
            <v>TB</v>
          </cell>
          <cell r="C161">
            <v>71</v>
          </cell>
          <cell r="D161">
            <v>2891</v>
          </cell>
          <cell r="E161">
            <v>40.718309859154928</v>
          </cell>
          <cell r="F161">
            <v>60</v>
          </cell>
          <cell r="G161">
            <v>0</v>
          </cell>
          <cell r="H161">
            <v>0</v>
          </cell>
        </row>
        <row r="169">
          <cell r="A169" t="str">
            <v>Andrusyshyn</v>
          </cell>
          <cell r="B169" t="str">
            <v>TB</v>
          </cell>
          <cell r="C169">
            <v>103</v>
          </cell>
          <cell r="D169">
            <v>12</v>
          </cell>
          <cell r="E169">
            <v>6264</v>
          </cell>
          <cell r="F169">
            <v>61</v>
          </cell>
          <cell r="G169">
            <v>60</v>
          </cell>
          <cell r="H169">
            <v>32</v>
          </cell>
          <cell r="I169">
            <v>22</v>
          </cell>
          <cell r="J169">
            <v>68.75</v>
          </cell>
          <cell r="K169">
            <v>48</v>
          </cell>
          <cell r="M169">
            <v>0</v>
          </cell>
          <cell r="N169">
            <v>0</v>
          </cell>
          <cell r="O169">
            <v>13</v>
          </cell>
          <cell r="P169">
            <v>10</v>
          </cell>
          <cell r="Q169">
            <v>8</v>
          </cell>
          <cell r="R169">
            <v>7</v>
          </cell>
          <cell r="S169">
            <v>8</v>
          </cell>
          <cell r="T169">
            <v>5</v>
          </cell>
          <cell r="U169">
            <v>3</v>
          </cell>
          <cell r="V169">
            <v>0</v>
          </cell>
        </row>
        <row r="180">
          <cell r="A180" t="str">
            <v>Bailey</v>
          </cell>
          <cell r="B180" t="str">
            <v>TB</v>
          </cell>
          <cell r="C180">
            <v>1</v>
          </cell>
          <cell r="D180">
            <v>1</v>
          </cell>
          <cell r="E180">
            <v>1</v>
          </cell>
          <cell r="F180">
            <v>1</v>
          </cell>
          <cell r="G180">
            <v>0</v>
          </cell>
          <cell r="H180">
            <v>0</v>
          </cell>
        </row>
        <row r="181">
          <cell r="A181" t="str">
            <v>Beaudoin</v>
          </cell>
          <cell r="B181" t="str">
            <v>TB</v>
          </cell>
          <cell r="C181">
            <v>3</v>
          </cell>
          <cell r="D181">
            <v>71</v>
          </cell>
          <cell r="E181">
            <v>23.666666666666668</v>
          </cell>
          <cell r="F181">
            <v>34</v>
          </cell>
          <cell r="G181">
            <v>0</v>
          </cell>
          <cell r="H181">
            <v>0</v>
          </cell>
        </row>
        <row r="182">
          <cell r="A182" t="str">
            <v>Clark,K</v>
          </cell>
          <cell r="B182" t="str">
            <v>TB</v>
          </cell>
          <cell r="C182">
            <v>2</v>
          </cell>
          <cell r="D182">
            <v>35</v>
          </cell>
          <cell r="E182">
            <v>17.5</v>
          </cell>
          <cell r="F182">
            <v>18</v>
          </cell>
          <cell r="G182">
            <v>0</v>
          </cell>
          <cell r="H182">
            <v>0</v>
          </cell>
        </row>
        <row r="183">
          <cell r="A183" t="str">
            <v>George</v>
          </cell>
          <cell r="B183" t="str">
            <v>TB</v>
          </cell>
          <cell r="C183">
            <v>3</v>
          </cell>
          <cell r="D183">
            <v>38</v>
          </cell>
          <cell r="E183">
            <v>12.666666666666666</v>
          </cell>
          <cell r="F183">
            <v>21</v>
          </cell>
          <cell r="G183">
            <v>0</v>
          </cell>
          <cell r="H183">
            <v>0</v>
          </cell>
        </row>
        <row r="184">
          <cell r="A184" t="str">
            <v>Hanna</v>
          </cell>
          <cell r="B184" t="str">
            <v>TB</v>
          </cell>
          <cell r="C184">
            <v>9</v>
          </cell>
          <cell r="D184">
            <v>53</v>
          </cell>
          <cell r="E184">
            <v>5.8888888888888893</v>
          </cell>
          <cell r="F184">
            <v>25</v>
          </cell>
          <cell r="G184">
            <v>0</v>
          </cell>
          <cell r="H184">
            <v>0</v>
          </cell>
        </row>
        <row r="185">
          <cell r="A185" t="str">
            <v>Harrell</v>
          </cell>
          <cell r="B185" t="str">
            <v>TB</v>
          </cell>
          <cell r="C185">
            <v>1</v>
          </cell>
          <cell r="D185">
            <v>26</v>
          </cell>
          <cell r="E185">
            <v>26</v>
          </cell>
          <cell r="F185">
            <v>26</v>
          </cell>
          <cell r="G185">
            <v>1</v>
          </cell>
          <cell r="H185">
            <v>0</v>
          </cell>
        </row>
        <row r="186">
          <cell r="B186" t="str">
            <v>TB</v>
          </cell>
          <cell r="C186">
            <v>3</v>
          </cell>
          <cell r="D186">
            <v>44</v>
          </cell>
          <cell r="E186">
            <v>14.666666666666666</v>
          </cell>
          <cell r="F186">
            <v>44</v>
          </cell>
          <cell r="G186">
            <v>0</v>
          </cell>
          <cell r="H186">
            <v>0</v>
          </cell>
        </row>
        <row r="187">
          <cell r="B187" t="str">
            <v>TB</v>
          </cell>
          <cell r="C187">
            <v>1</v>
          </cell>
          <cell r="D187">
            <v>14</v>
          </cell>
          <cell r="E187">
            <v>14</v>
          </cell>
          <cell r="F187">
            <v>14</v>
          </cell>
          <cell r="G187">
            <v>0</v>
          </cell>
          <cell r="H187">
            <v>0</v>
          </cell>
        </row>
        <row r="188">
          <cell r="A188" t="str">
            <v>King</v>
          </cell>
          <cell r="B188" t="str">
            <v>TB</v>
          </cell>
          <cell r="C188">
            <v>1</v>
          </cell>
          <cell r="D188">
            <v>32</v>
          </cell>
          <cell r="E188">
            <v>32</v>
          </cell>
          <cell r="F188">
            <v>32</v>
          </cell>
          <cell r="G188">
            <v>0</v>
          </cell>
          <cell r="H188">
            <v>0</v>
          </cell>
        </row>
        <row r="189">
          <cell r="A189" t="str">
            <v>McCallister</v>
          </cell>
          <cell r="B189" t="str">
            <v>TB</v>
          </cell>
          <cell r="C189">
            <v>3</v>
          </cell>
          <cell r="D189">
            <v>9</v>
          </cell>
          <cell r="E189">
            <v>3</v>
          </cell>
          <cell r="F189">
            <v>3</v>
          </cell>
          <cell r="G189">
            <v>0</v>
          </cell>
          <cell r="H189">
            <v>0</v>
          </cell>
        </row>
        <row r="190">
          <cell r="A190" t="str">
            <v>Vaughan</v>
          </cell>
          <cell r="B190" t="str">
            <v>TB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 t="str">
            <v>Williams,L</v>
          </cell>
          <cell r="B191" t="str">
            <v>TB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5">
          <cell r="A195" t="str">
            <v>Anderson,D</v>
          </cell>
          <cell r="B195" t="str">
            <v>TB</v>
          </cell>
          <cell r="C195">
            <v>1</v>
          </cell>
          <cell r="D195">
            <v>0</v>
          </cell>
          <cell r="F195">
            <v>1</v>
          </cell>
        </row>
        <row r="196">
          <cell r="A196" t="str">
            <v>Benson</v>
          </cell>
          <cell r="B196" t="str">
            <v>TB</v>
          </cell>
          <cell r="C196">
            <v>0</v>
          </cell>
          <cell r="D196">
            <v>0</v>
          </cell>
          <cell r="F196">
            <v>1</v>
          </cell>
        </row>
        <row r="197">
          <cell r="A197" t="str">
            <v>Butler</v>
          </cell>
          <cell r="B197" t="str">
            <v>TB</v>
          </cell>
          <cell r="C197">
            <v>13.5</v>
          </cell>
          <cell r="D197">
            <v>123.5</v>
          </cell>
          <cell r="F197">
            <v>11</v>
          </cell>
        </row>
        <row r="198">
          <cell r="A198" t="str">
            <v>Carter</v>
          </cell>
          <cell r="B198" t="str">
            <v>TB</v>
          </cell>
          <cell r="C198">
            <v>5</v>
          </cell>
          <cell r="D198">
            <v>42.5</v>
          </cell>
          <cell r="F198">
            <v>3.5</v>
          </cell>
        </row>
        <row r="199">
          <cell r="A199" t="str">
            <v>Clark,K</v>
          </cell>
          <cell r="B199" t="str">
            <v>TB</v>
          </cell>
          <cell r="C199">
            <v>0.5</v>
          </cell>
          <cell r="D199">
            <v>6.5</v>
          </cell>
          <cell r="F199">
            <v>1.5</v>
          </cell>
        </row>
        <row r="200">
          <cell r="A200" t="str">
            <v>Clark,M</v>
          </cell>
          <cell r="B200" t="str">
            <v>TB</v>
          </cell>
          <cell r="C200">
            <v>4</v>
          </cell>
          <cell r="D200">
            <v>34.5</v>
          </cell>
          <cell r="F200">
            <v>8.5</v>
          </cell>
        </row>
        <row r="201">
          <cell r="A201" t="str">
            <v>Harrell</v>
          </cell>
          <cell r="B201" t="str">
            <v>TB</v>
          </cell>
          <cell r="C201">
            <v>2</v>
          </cell>
          <cell r="D201">
            <v>20</v>
          </cell>
          <cell r="F201">
            <v>1.5</v>
          </cell>
        </row>
        <row r="202">
          <cell r="A202" t="str">
            <v>Henderson</v>
          </cell>
          <cell r="B202" t="str">
            <v>TB</v>
          </cell>
          <cell r="C202">
            <v>0</v>
          </cell>
          <cell r="D202">
            <v>0</v>
          </cell>
          <cell r="F202">
            <v>1</v>
          </cell>
        </row>
        <row r="203">
          <cell r="A203" t="str">
            <v>Johnson</v>
          </cell>
          <cell r="B203" t="str">
            <v>TB</v>
          </cell>
          <cell r="C203">
            <v>4</v>
          </cell>
          <cell r="D203">
            <v>26</v>
          </cell>
          <cell r="F203">
            <v>3.5</v>
          </cell>
        </row>
        <row r="204">
          <cell r="A204" t="str">
            <v>McCallister</v>
          </cell>
          <cell r="B204" t="str">
            <v>TB</v>
          </cell>
          <cell r="C204">
            <v>1</v>
          </cell>
          <cell r="D204">
            <v>8</v>
          </cell>
          <cell r="F204">
            <v>1</v>
          </cell>
        </row>
        <row r="205">
          <cell r="A205" t="str">
            <v>Nordgren</v>
          </cell>
          <cell r="B205" t="str">
            <v>TB</v>
          </cell>
          <cell r="C205">
            <v>4</v>
          </cell>
          <cell r="D205">
            <v>42</v>
          </cell>
          <cell r="F205">
            <v>4.5</v>
          </cell>
        </row>
        <row r="206">
          <cell r="A206" t="str">
            <v>Piurowski</v>
          </cell>
          <cell r="B206" t="str">
            <v>TB</v>
          </cell>
          <cell r="C206">
            <v>1</v>
          </cell>
          <cell r="D206">
            <v>4</v>
          </cell>
          <cell r="F206">
            <v>1</v>
          </cell>
        </row>
        <row r="207">
          <cell r="A207" t="str">
            <v>Ramey</v>
          </cell>
          <cell r="B207" t="str">
            <v>TB</v>
          </cell>
          <cell r="C207">
            <v>0</v>
          </cell>
          <cell r="D207">
            <v>0</v>
          </cell>
          <cell r="F207">
            <v>1</v>
          </cell>
        </row>
        <row r="208">
          <cell r="A208" t="str">
            <v>Simmons</v>
          </cell>
          <cell r="B208" t="str">
            <v>TB</v>
          </cell>
          <cell r="C208">
            <v>3</v>
          </cell>
          <cell r="D208">
            <v>24</v>
          </cell>
          <cell r="F208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 Jac"/>
      <sheetName val="vs Phi"/>
      <sheetName val="at Arz"/>
      <sheetName val="vs Pit"/>
      <sheetName val="at NJ"/>
      <sheetName val="vs Chi"/>
      <sheetName val="at Hou"/>
      <sheetName val="vs Okl"/>
      <sheetName val="at Oak"/>
      <sheetName val="at TB"/>
      <sheetName val="vs Mem"/>
      <sheetName val="vs NJ"/>
      <sheetName val="vs SA"/>
      <sheetName val="at Pit"/>
      <sheetName val="vs LA"/>
      <sheetName val="at Bir"/>
      <sheetName val="at Phi"/>
      <sheetName val="vs NO"/>
      <sheetName val="extra 3"/>
      <sheetName val="Roster"/>
      <sheetName val="Summary"/>
    </sheetNames>
    <sheetDataSet>
      <sheetData sheetId="0">
        <row r="11">
          <cell r="D11">
            <v>287</v>
          </cell>
          <cell r="M11">
            <v>405</v>
          </cell>
        </row>
        <row r="12">
          <cell r="D12">
            <v>98</v>
          </cell>
          <cell r="M12">
            <v>205</v>
          </cell>
        </row>
        <row r="13">
          <cell r="D13">
            <v>156</v>
          </cell>
          <cell r="M13">
            <v>168</v>
          </cell>
        </row>
        <row r="14">
          <cell r="D14">
            <v>33</v>
          </cell>
          <cell r="M14">
            <v>31</v>
          </cell>
        </row>
        <row r="15">
          <cell r="C15">
            <v>58</v>
          </cell>
          <cell r="D15">
            <v>185</v>
          </cell>
          <cell r="E15">
            <v>0.31351351351351353</v>
          </cell>
          <cell r="N15">
            <v>0.44387755102040816</v>
          </cell>
          <cell r="R15" t="str">
            <v>58/185</v>
          </cell>
          <cell r="S15" t="str">
            <v>87/196</v>
          </cell>
        </row>
        <row r="16">
          <cell r="C16">
            <v>6</v>
          </cell>
          <cell r="D16">
            <v>24</v>
          </cell>
          <cell r="E16">
            <v>0.25</v>
          </cell>
          <cell r="N16">
            <v>0.55555555555555558</v>
          </cell>
          <cell r="R16" t="str">
            <v>6/24</v>
          </cell>
          <cell r="S16" t="str">
            <v>5/9</v>
          </cell>
        </row>
        <row r="18">
          <cell r="D18">
            <v>442</v>
          </cell>
          <cell r="M18">
            <v>661</v>
          </cell>
        </row>
        <row r="19">
          <cell r="D19">
            <v>1780</v>
          </cell>
          <cell r="E19">
            <v>98.888888888888886</v>
          </cell>
          <cell r="M19">
            <v>3778</v>
          </cell>
          <cell r="N19">
            <v>209.88888888888889</v>
          </cell>
        </row>
        <row r="20">
          <cell r="D20">
            <v>4.0271493212669682</v>
          </cell>
          <cell r="M20">
            <v>5.7155824508320725</v>
          </cell>
        </row>
        <row r="22">
          <cell r="D22">
            <v>533</v>
          </cell>
          <cell r="M22">
            <v>445</v>
          </cell>
        </row>
        <row r="23">
          <cell r="D23">
            <v>284</v>
          </cell>
          <cell r="M23">
            <v>270</v>
          </cell>
        </row>
        <row r="24">
          <cell r="D24">
            <v>53.283302063789876</v>
          </cell>
          <cell r="M24">
            <v>60.674157303370791</v>
          </cell>
        </row>
        <row r="25">
          <cell r="D25">
            <v>3519</v>
          </cell>
          <cell r="M25">
            <v>3181</v>
          </cell>
        </row>
        <row r="26">
          <cell r="D26">
            <v>60</v>
          </cell>
          <cell r="M26">
            <v>48</v>
          </cell>
        </row>
        <row r="27">
          <cell r="D27">
            <v>360</v>
          </cell>
          <cell r="M27">
            <v>366</v>
          </cell>
        </row>
        <row r="28">
          <cell r="D28">
            <v>3159</v>
          </cell>
          <cell r="E28">
            <v>175.5</v>
          </cell>
          <cell r="M28">
            <v>2815</v>
          </cell>
          <cell r="N28">
            <v>156.38888888888889</v>
          </cell>
        </row>
        <row r="29">
          <cell r="D29">
            <v>5.3271500843170321</v>
          </cell>
          <cell r="M29">
            <v>5.7099391480730226</v>
          </cell>
        </row>
        <row r="30">
          <cell r="D30">
            <v>12.390845070422536</v>
          </cell>
          <cell r="M30">
            <v>11.781481481481482</v>
          </cell>
        </row>
        <row r="33">
          <cell r="D33">
            <v>4939</v>
          </cell>
          <cell r="E33">
            <v>274.38888888888891</v>
          </cell>
          <cell r="M33">
            <v>6593</v>
          </cell>
          <cell r="N33">
            <v>366.27777777777777</v>
          </cell>
        </row>
        <row r="34">
          <cell r="D34">
            <v>36.039684146588378</v>
          </cell>
          <cell r="M34">
            <v>57.303200364022445</v>
          </cell>
        </row>
        <row r="35">
          <cell r="D35">
            <v>63.960315853411622</v>
          </cell>
          <cell r="M35">
            <v>42.696799635977548</v>
          </cell>
        </row>
        <row r="37">
          <cell r="D37">
            <v>1035</v>
          </cell>
          <cell r="M37">
            <v>1154</v>
          </cell>
        </row>
        <row r="38">
          <cell r="D38">
            <v>4.7719806763285026</v>
          </cell>
          <cell r="M38">
            <v>5.7131715771230507</v>
          </cell>
        </row>
        <row r="41">
          <cell r="D41">
            <v>33</v>
          </cell>
          <cell r="M41">
            <v>17</v>
          </cell>
        </row>
        <row r="42">
          <cell r="D42">
            <v>373</v>
          </cell>
          <cell r="M42">
            <v>174</v>
          </cell>
        </row>
        <row r="43">
          <cell r="D43">
            <v>2</v>
          </cell>
          <cell r="M43">
            <v>0</v>
          </cell>
        </row>
        <row r="45">
          <cell r="D45">
            <v>74</v>
          </cell>
          <cell r="M45">
            <v>54</v>
          </cell>
        </row>
        <row r="46">
          <cell r="D46">
            <v>2724</v>
          </cell>
          <cell r="M46">
            <v>2177</v>
          </cell>
        </row>
        <row r="47">
          <cell r="D47">
            <v>36.810810810810814</v>
          </cell>
          <cell r="M47">
            <v>40.314814814814817</v>
          </cell>
        </row>
        <row r="49">
          <cell r="D49">
            <v>31</v>
          </cell>
          <cell r="M49">
            <v>45</v>
          </cell>
        </row>
        <row r="50">
          <cell r="D50">
            <v>204</v>
          </cell>
          <cell r="M50">
            <v>277</v>
          </cell>
        </row>
        <row r="51">
          <cell r="D51">
            <v>6.580645161290323</v>
          </cell>
          <cell r="M51">
            <v>6.1555555555555559</v>
          </cell>
        </row>
        <row r="52">
          <cell r="D52">
            <v>10</v>
          </cell>
          <cell r="M52">
            <v>12</v>
          </cell>
        </row>
        <row r="53">
          <cell r="D53">
            <v>0</v>
          </cell>
          <cell r="M53">
            <v>0</v>
          </cell>
        </row>
        <row r="55">
          <cell r="D55">
            <v>98</v>
          </cell>
          <cell r="M55">
            <v>48</v>
          </cell>
        </row>
        <row r="56">
          <cell r="D56">
            <v>2275</v>
          </cell>
          <cell r="M56">
            <v>983</v>
          </cell>
        </row>
        <row r="57">
          <cell r="D57">
            <v>23.214285714285715</v>
          </cell>
          <cell r="M57">
            <v>20.479166666666668</v>
          </cell>
        </row>
        <row r="58">
          <cell r="D58">
            <v>1</v>
          </cell>
          <cell r="M58">
            <v>0</v>
          </cell>
        </row>
        <row r="60">
          <cell r="D60">
            <v>56</v>
          </cell>
          <cell r="M60">
            <v>110</v>
          </cell>
        </row>
        <row r="61">
          <cell r="D61">
            <v>8</v>
          </cell>
          <cell r="M61">
            <v>12</v>
          </cell>
        </row>
        <row r="62">
          <cell r="D62">
            <v>14.285714285714285</v>
          </cell>
          <cell r="M62">
            <v>10.909090909090908</v>
          </cell>
        </row>
        <row r="63">
          <cell r="D63">
            <v>3306</v>
          </cell>
          <cell r="M63">
            <v>6661</v>
          </cell>
        </row>
        <row r="65">
          <cell r="D65">
            <v>148</v>
          </cell>
          <cell r="M65">
            <v>129</v>
          </cell>
        </row>
        <row r="66">
          <cell r="D66">
            <v>1053</v>
          </cell>
          <cell r="M66">
            <v>967</v>
          </cell>
        </row>
        <row r="68">
          <cell r="D68">
            <v>45</v>
          </cell>
          <cell r="M68">
            <v>35</v>
          </cell>
        </row>
        <row r="69">
          <cell r="D69">
            <v>21</v>
          </cell>
          <cell r="M69">
            <v>14</v>
          </cell>
        </row>
        <row r="70">
          <cell r="D70">
            <v>3</v>
          </cell>
          <cell r="M70">
            <v>3</v>
          </cell>
        </row>
        <row r="71">
          <cell r="D71">
            <v>0</v>
          </cell>
          <cell r="M71">
            <v>0</v>
          </cell>
        </row>
        <row r="72">
          <cell r="D72">
            <v>18</v>
          </cell>
          <cell r="M72">
            <v>20</v>
          </cell>
        </row>
        <row r="73">
          <cell r="D73">
            <v>0</v>
          </cell>
          <cell r="M73">
            <v>0</v>
          </cell>
        </row>
        <row r="75">
          <cell r="D75">
            <v>228</v>
          </cell>
          <cell r="M75">
            <v>541</v>
          </cell>
        </row>
        <row r="76">
          <cell r="D76">
            <v>28</v>
          </cell>
          <cell r="M76">
            <v>65</v>
          </cell>
        </row>
        <row r="77">
          <cell r="D77">
            <v>10</v>
          </cell>
          <cell r="M77">
            <v>29</v>
          </cell>
        </row>
        <row r="78">
          <cell r="D78">
            <v>17</v>
          </cell>
          <cell r="M78">
            <v>32</v>
          </cell>
        </row>
        <row r="79">
          <cell r="D79">
            <v>1</v>
          </cell>
          <cell r="M79">
            <v>4</v>
          </cell>
        </row>
        <row r="80">
          <cell r="D80">
            <v>18</v>
          </cell>
          <cell r="M80">
            <v>60</v>
          </cell>
        </row>
        <row r="81">
          <cell r="D81">
            <v>2</v>
          </cell>
          <cell r="M81">
            <v>2</v>
          </cell>
        </row>
        <row r="82">
          <cell r="D82">
            <v>1</v>
          </cell>
          <cell r="M82">
            <v>0</v>
          </cell>
        </row>
        <row r="83">
          <cell r="D83">
            <v>12</v>
          </cell>
          <cell r="M83">
            <v>29</v>
          </cell>
        </row>
        <row r="84">
          <cell r="D84">
            <v>30</v>
          </cell>
          <cell r="M84">
            <v>41</v>
          </cell>
        </row>
        <row r="85">
          <cell r="D85">
            <v>40</v>
          </cell>
          <cell r="M85">
            <v>70.731707317073173</v>
          </cell>
        </row>
        <row r="86">
          <cell r="D86" t="str">
            <v>28:02</v>
          </cell>
          <cell r="M86" t="str">
            <v>32:09</v>
          </cell>
        </row>
        <row r="90">
          <cell r="A90" t="str">
            <v>Bledsoe</v>
          </cell>
          <cell r="B90" t="str">
            <v>Was</v>
          </cell>
          <cell r="C90">
            <v>218</v>
          </cell>
          <cell r="D90">
            <v>871</v>
          </cell>
          <cell r="E90">
            <v>3.9954128440366974</v>
          </cell>
          <cell r="F90">
            <v>67</v>
          </cell>
          <cell r="G90">
            <v>8</v>
          </cell>
          <cell r="H90">
            <v>7</v>
          </cell>
        </row>
        <row r="91">
          <cell r="A91" t="str">
            <v>Claitt</v>
          </cell>
          <cell r="B91" t="str">
            <v>Was</v>
          </cell>
          <cell r="C91">
            <v>12</v>
          </cell>
          <cell r="D91">
            <v>38</v>
          </cell>
          <cell r="E91">
            <v>3.1666666666666665</v>
          </cell>
          <cell r="F91">
            <v>10</v>
          </cell>
          <cell r="G91">
            <v>0</v>
          </cell>
          <cell r="H91">
            <v>2</v>
          </cell>
        </row>
        <row r="92">
          <cell r="A92" t="str">
            <v>Collier</v>
          </cell>
          <cell r="B92" t="str">
            <v>Was</v>
          </cell>
          <cell r="C92">
            <v>32</v>
          </cell>
          <cell r="D92">
            <v>161</v>
          </cell>
          <cell r="E92">
            <v>5.03125</v>
          </cell>
          <cell r="F92">
            <v>15</v>
          </cell>
          <cell r="G92">
            <v>0</v>
          </cell>
          <cell r="H92">
            <v>2</v>
          </cell>
        </row>
        <row r="93">
          <cell r="A93" t="str">
            <v>Hohensee</v>
          </cell>
          <cell r="B93" t="str">
            <v>Was</v>
          </cell>
          <cell r="C93">
            <v>27</v>
          </cell>
          <cell r="D93">
            <v>66</v>
          </cell>
          <cell r="E93">
            <v>2.4444444444444446</v>
          </cell>
          <cell r="F93">
            <v>18</v>
          </cell>
          <cell r="G93">
            <v>0</v>
          </cell>
          <cell r="H93">
            <v>3</v>
          </cell>
        </row>
        <row r="94">
          <cell r="B94" t="str">
            <v>Was</v>
          </cell>
          <cell r="C94">
            <v>19</v>
          </cell>
          <cell r="D94">
            <v>40</v>
          </cell>
          <cell r="E94">
            <v>2.1052631578947367</v>
          </cell>
          <cell r="F94">
            <v>14</v>
          </cell>
          <cell r="G94">
            <v>1</v>
          </cell>
          <cell r="H94">
            <v>0</v>
          </cell>
        </row>
        <row r="95">
          <cell r="B95" t="str">
            <v>Was</v>
          </cell>
          <cell r="C95">
            <v>8</v>
          </cell>
          <cell r="D95">
            <v>38</v>
          </cell>
          <cell r="E95">
            <v>4.75</v>
          </cell>
          <cell r="F95">
            <v>26</v>
          </cell>
          <cell r="G95">
            <v>0</v>
          </cell>
          <cell r="H95">
            <v>0</v>
          </cell>
        </row>
        <row r="96">
          <cell r="A96" t="str">
            <v>Smigelsky</v>
          </cell>
          <cell r="B96" t="str">
            <v>Was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 t="str">
            <v>Taylor,B</v>
          </cell>
          <cell r="B97" t="str">
            <v>Was</v>
          </cell>
          <cell r="C97">
            <v>122</v>
          </cell>
          <cell r="D97">
            <v>579</v>
          </cell>
          <cell r="E97">
            <v>4.7459016393442619</v>
          </cell>
          <cell r="F97">
            <v>28</v>
          </cell>
          <cell r="G97">
            <v>1</v>
          </cell>
          <cell r="H97">
            <v>5</v>
          </cell>
        </row>
        <row r="98">
          <cell r="A98" t="str">
            <v>Taylor,G</v>
          </cell>
          <cell r="B98" t="str">
            <v>Was</v>
          </cell>
          <cell r="C98">
            <v>1</v>
          </cell>
          <cell r="D98">
            <v>-13</v>
          </cell>
          <cell r="E98">
            <v>-13</v>
          </cell>
          <cell r="F98">
            <v>-13</v>
          </cell>
          <cell r="G98">
            <v>0</v>
          </cell>
          <cell r="H98">
            <v>0</v>
          </cell>
        </row>
        <row r="99">
          <cell r="A99" t="str">
            <v>Moore</v>
          </cell>
          <cell r="B99" t="str">
            <v>Was</v>
          </cell>
          <cell r="C99">
            <v>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3</v>
          </cell>
        </row>
        <row r="108">
          <cell r="A108" t="str">
            <v>Bledsoe</v>
          </cell>
          <cell r="B108" t="str">
            <v>Was</v>
          </cell>
          <cell r="C108">
            <v>36</v>
          </cell>
          <cell r="D108">
            <v>298</v>
          </cell>
          <cell r="E108">
            <v>8.2777777777777786</v>
          </cell>
          <cell r="F108">
            <v>28</v>
          </cell>
          <cell r="G108">
            <v>1</v>
          </cell>
          <cell r="H108">
            <v>1</v>
          </cell>
        </row>
        <row r="109">
          <cell r="A109" t="str">
            <v>Burke</v>
          </cell>
          <cell r="B109" t="str">
            <v>Was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 t="str">
            <v>Claitt</v>
          </cell>
          <cell r="B110" t="str">
            <v>Was</v>
          </cell>
          <cell r="C110">
            <v>2</v>
          </cell>
          <cell r="D110">
            <v>29</v>
          </cell>
          <cell r="E110">
            <v>14.5</v>
          </cell>
          <cell r="F110">
            <v>24</v>
          </cell>
          <cell r="G110">
            <v>0</v>
          </cell>
          <cell r="H110">
            <v>0</v>
          </cell>
        </row>
        <row r="111">
          <cell r="A111" t="str">
            <v>Fisher</v>
          </cell>
          <cell r="B111" t="str">
            <v>Was</v>
          </cell>
          <cell r="C111">
            <v>2</v>
          </cell>
          <cell r="D111">
            <v>31</v>
          </cell>
          <cell r="E111">
            <v>15.5</v>
          </cell>
          <cell r="F111">
            <v>20</v>
          </cell>
          <cell r="G111">
            <v>0</v>
          </cell>
          <cell r="H111">
            <v>0</v>
          </cell>
        </row>
        <row r="112">
          <cell r="B112" t="str">
            <v>Was</v>
          </cell>
          <cell r="C112">
            <v>42</v>
          </cell>
          <cell r="D112">
            <v>612</v>
          </cell>
          <cell r="E112">
            <v>14.571428571428571</v>
          </cell>
          <cell r="F112">
            <v>35</v>
          </cell>
          <cell r="G112">
            <v>3</v>
          </cell>
          <cell r="H112">
            <v>0</v>
          </cell>
        </row>
        <row r="113">
          <cell r="B113" t="str">
            <v>Was</v>
          </cell>
          <cell r="C113">
            <v>3</v>
          </cell>
          <cell r="D113">
            <v>14</v>
          </cell>
          <cell r="E113">
            <v>4.666666666666667</v>
          </cell>
          <cell r="F113">
            <v>5</v>
          </cell>
          <cell r="G113">
            <v>0</v>
          </cell>
          <cell r="H113">
            <v>0</v>
          </cell>
        </row>
        <row r="114">
          <cell r="A114" t="str">
            <v>Oden</v>
          </cell>
          <cell r="B114" t="str">
            <v>Was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 t="str">
            <v>Robinson</v>
          </cell>
          <cell r="B115" t="str">
            <v>Was</v>
          </cell>
          <cell r="C115">
            <v>7</v>
          </cell>
          <cell r="D115">
            <v>60</v>
          </cell>
          <cell r="E115">
            <v>8.5714285714285712</v>
          </cell>
          <cell r="F115">
            <v>17</v>
          </cell>
          <cell r="G115">
            <v>0</v>
          </cell>
          <cell r="H115">
            <v>0</v>
          </cell>
        </row>
        <row r="116">
          <cell r="A116" t="str">
            <v>Simmons</v>
          </cell>
          <cell r="B116" t="str">
            <v>Was</v>
          </cell>
          <cell r="C116">
            <v>30</v>
          </cell>
          <cell r="D116">
            <v>491</v>
          </cell>
          <cell r="E116">
            <v>16.366666666666667</v>
          </cell>
          <cell r="F116">
            <v>42</v>
          </cell>
          <cell r="G116">
            <v>2</v>
          </cell>
          <cell r="H116">
            <v>1</v>
          </cell>
        </row>
        <row r="117">
          <cell r="A117" t="str">
            <v>Taylor,B</v>
          </cell>
          <cell r="B117" t="str">
            <v>Was</v>
          </cell>
          <cell r="C117">
            <v>38</v>
          </cell>
          <cell r="D117">
            <v>309</v>
          </cell>
          <cell r="E117">
            <v>8.1315789473684212</v>
          </cell>
          <cell r="F117">
            <v>26</v>
          </cell>
          <cell r="G117">
            <v>4</v>
          </cell>
          <cell r="H117">
            <v>2</v>
          </cell>
        </row>
        <row r="118">
          <cell r="A118" t="str">
            <v>Taylor,G</v>
          </cell>
          <cell r="B118" t="str">
            <v>Was</v>
          </cell>
          <cell r="C118">
            <v>36</v>
          </cell>
          <cell r="D118">
            <v>477</v>
          </cell>
          <cell r="E118">
            <v>13.25</v>
          </cell>
          <cell r="F118">
            <v>37</v>
          </cell>
          <cell r="G118">
            <v>1</v>
          </cell>
          <cell r="H118">
            <v>1</v>
          </cell>
        </row>
        <row r="119">
          <cell r="A119" t="str">
            <v>Walters</v>
          </cell>
          <cell r="B119" t="str">
            <v>Was</v>
          </cell>
          <cell r="C119">
            <v>88</v>
          </cell>
          <cell r="D119">
            <v>1198</v>
          </cell>
          <cell r="E119">
            <v>13.613636363636363</v>
          </cell>
          <cell r="F119">
            <v>35</v>
          </cell>
          <cell r="G119">
            <v>6</v>
          </cell>
          <cell r="H119">
            <v>0</v>
          </cell>
        </row>
        <row r="128">
          <cell r="A128" t="str">
            <v>Collier</v>
          </cell>
          <cell r="B128" t="str">
            <v>Was</v>
          </cell>
          <cell r="C128">
            <v>127</v>
          </cell>
          <cell r="D128">
            <v>61</v>
          </cell>
          <cell r="E128">
            <v>48.031496062992126</v>
          </cell>
          <cell r="F128">
            <v>744</v>
          </cell>
          <cell r="G128">
            <v>4</v>
          </cell>
          <cell r="H128">
            <v>37</v>
          </cell>
          <cell r="I128">
            <v>8</v>
          </cell>
          <cell r="J128">
            <v>3.1496062992125982</v>
          </cell>
          <cell r="K128">
            <v>6.2992125984251963</v>
          </cell>
          <cell r="L128">
            <v>5.8582677165354333</v>
          </cell>
          <cell r="M128">
            <v>50.770997375328086</v>
          </cell>
          <cell r="N128">
            <v>1</v>
          </cell>
          <cell r="O128">
            <v>17</v>
          </cell>
        </row>
        <row r="129">
          <cell r="A129" t="str">
            <v>Hohensee</v>
          </cell>
          <cell r="B129" t="str">
            <v>Was</v>
          </cell>
          <cell r="C129">
            <v>406</v>
          </cell>
          <cell r="D129">
            <v>223</v>
          </cell>
          <cell r="E129">
            <v>54.926108374384242</v>
          </cell>
          <cell r="F129">
            <v>2775</v>
          </cell>
          <cell r="G129">
            <v>13</v>
          </cell>
          <cell r="H129">
            <v>42</v>
          </cell>
          <cell r="I129">
            <v>25</v>
          </cell>
          <cell r="J129">
            <v>3.201970443349754</v>
          </cell>
          <cell r="K129">
            <v>6.1576354679802954</v>
          </cell>
          <cell r="L129">
            <v>6.8349753694581281</v>
          </cell>
          <cell r="M129">
            <v>61.350574712643684</v>
          </cell>
          <cell r="N129">
            <v>10</v>
          </cell>
          <cell r="O129">
            <v>43</v>
          </cell>
        </row>
        <row r="136">
          <cell r="A136" t="str">
            <v>Robinson</v>
          </cell>
          <cell r="B136" t="str">
            <v>Was</v>
          </cell>
          <cell r="C136">
            <v>31</v>
          </cell>
          <cell r="D136">
            <v>10</v>
          </cell>
          <cell r="E136">
            <v>204</v>
          </cell>
          <cell r="F136">
            <v>6.580645161290323</v>
          </cell>
          <cell r="G136">
            <v>18</v>
          </cell>
          <cell r="H136">
            <v>0</v>
          </cell>
          <cell r="I136">
            <v>1</v>
          </cell>
        </row>
        <row r="137">
          <cell r="A137" t="str">
            <v>Taylor</v>
          </cell>
          <cell r="B137" t="str">
            <v>Was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46">
          <cell r="A146" t="str">
            <v>Apuna</v>
          </cell>
          <cell r="B146" t="str">
            <v>Was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 t="str">
            <v>Dailey</v>
          </cell>
          <cell r="B147" t="str">
            <v>Was</v>
          </cell>
          <cell r="C147">
            <v>1</v>
          </cell>
          <cell r="D147">
            <v>18</v>
          </cell>
          <cell r="E147">
            <v>18</v>
          </cell>
          <cell r="F147">
            <v>18</v>
          </cell>
          <cell r="G147">
            <v>0</v>
          </cell>
          <cell r="H147">
            <v>0</v>
          </cell>
        </row>
        <row r="148">
          <cell r="A148" t="str">
            <v>Hines</v>
          </cell>
          <cell r="B148" t="str">
            <v>Was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Holley</v>
          </cell>
          <cell r="B149" t="str">
            <v>Was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>Jackson,V</v>
          </cell>
          <cell r="B150" t="str">
            <v>Was</v>
          </cell>
          <cell r="C150">
            <v>13</v>
          </cell>
          <cell r="D150">
            <v>252</v>
          </cell>
          <cell r="E150">
            <v>19.384615384615383</v>
          </cell>
          <cell r="F150">
            <v>28</v>
          </cell>
          <cell r="G150">
            <v>0</v>
          </cell>
          <cell r="H150">
            <v>0</v>
          </cell>
        </row>
        <row r="151">
          <cell r="A151" t="str">
            <v>Randolph</v>
          </cell>
          <cell r="B151" t="str">
            <v>Was</v>
          </cell>
          <cell r="C151">
            <v>2</v>
          </cell>
          <cell r="D151">
            <v>23</v>
          </cell>
          <cell r="E151">
            <v>11.5</v>
          </cell>
          <cell r="F151">
            <v>12</v>
          </cell>
          <cell r="G151">
            <v>0</v>
          </cell>
          <cell r="H151">
            <v>0</v>
          </cell>
        </row>
        <row r="152">
          <cell r="A152" t="str">
            <v>Robinson</v>
          </cell>
          <cell r="B152" t="str">
            <v>Was</v>
          </cell>
          <cell r="C152">
            <v>56</v>
          </cell>
          <cell r="D152">
            <v>1383</v>
          </cell>
          <cell r="E152">
            <v>24.696428571428573</v>
          </cell>
          <cell r="F152">
            <v>67</v>
          </cell>
          <cell r="G152">
            <v>0</v>
          </cell>
          <cell r="H152">
            <v>3</v>
          </cell>
        </row>
        <row r="153">
          <cell r="A153" t="str">
            <v>Simmons</v>
          </cell>
          <cell r="B153" t="str">
            <v>Was</v>
          </cell>
          <cell r="C153">
            <v>1</v>
          </cell>
          <cell r="D153">
            <v>11</v>
          </cell>
          <cell r="E153">
            <v>11</v>
          </cell>
          <cell r="F153">
            <v>11</v>
          </cell>
          <cell r="G153">
            <v>0</v>
          </cell>
          <cell r="H153">
            <v>1</v>
          </cell>
        </row>
        <row r="154">
          <cell r="A154" t="str">
            <v>Taylor,G</v>
          </cell>
          <cell r="B154" t="str">
            <v>Was</v>
          </cell>
          <cell r="C154">
            <v>23</v>
          </cell>
          <cell r="D154">
            <v>578</v>
          </cell>
          <cell r="E154">
            <v>25.130434782608695</v>
          </cell>
          <cell r="F154">
            <v>102</v>
          </cell>
          <cell r="G154">
            <v>1</v>
          </cell>
          <cell r="H154">
            <v>1</v>
          </cell>
        </row>
        <row r="155">
          <cell r="A155" t="str">
            <v>Triplett</v>
          </cell>
          <cell r="B155" t="str">
            <v>Was</v>
          </cell>
          <cell r="C155">
            <v>1</v>
          </cell>
          <cell r="D155">
            <v>10</v>
          </cell>
          <cell r="E155">
            <v>10</v>
          </cell>
          <cell r="F155">
            <v>10</v>
          </cell>
          <cell r="G155">
            <v>0</v>
          </cell>
          <cell r="H155">
            <v>0</v>
          </cell>
        </row>
        <row r="156">
          <cell r="A156" t="str">
            <v>West</v>
          </cell>
          <cell r="B156" t="str">
            <v>Was</v>
          </cell>
          <cell r="C156">
            <v>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61">
          <cell r="A161" t="str">
            <v>Moore</v>
          </cell>
          <cell r="B161" t="str">
            <v>Was</v>
          </cell>
          <cell r="C161">
            <v>20</v>
          </cell>
          <cell r="D161">
            <v>735</v>
          </cell>
          <cell r="E161">
            <v>36.75</v>
          </cell>
          <cell r="F161">
            <v>50</v>
          </cell>
          <cell r="G161">
            <v>0</v>
          </cell>
          <cell r="H161">
            <v>0</v>
          </cell>
        </row>
        <row r="162">
          <cell r="A162" t="str">
            <v>Smigelsky</v>
          </cell>
          <cell r="B162" t="str">
            <v>Was</v>
          </cell>
          <cell r="C162">
            <v>53</v>
          </cell>
          <cell r="D162">
            <v>1989</v>
          </cell>
          <cell r="E162">
            <v>37.528301886792455</v>
          </cell>
          <cell r="F162">
            <v>60</v>
          </cell>
          <cell r="G162">
            <v>1</v>
          </cell>
          <cell r="H162">
            <v>0</v>
          </cell>
        </row>
        <row r="169">
          <cell r="A169" t="str">
            <v>Brockhaus</v>
          </cell>
          <cell r="B169" t="str">
            <v>Was</v>
          </cell>
          <cell r="C169">
            <v>35</v>
          </cell>
          <cell r="D169">
            <v>6</v>
          </cell>
          <cell r="E169">
            <v>2073</v>
          </cell>
          <cell r="F169">
            <v>15</v>
          </cell>
          <cell r="G169">
            <v>13</v>
          </cell>
          <cell r="H169">
            <v>23</v>
          </cell>
          <cell r="I169">
            <v>11</v>
          </cell>
          <cell r="K169">
            <v>43</v>
          </cell>
          <cell r="M169">
            <v>0</v>
          </cell>
          <cell r="N169">
            <v>0</v>
          </cell>
          <cell r="O169">
            <v>2</v>
          </cell>
          <cell r="P169">
            <v>1</v>
          </cell>
          <cell r="Q169">
            <v>6</v>
          </cell>
          <cell r="R169">
            <v>5</v>
          </cell>
          <cell r="S169">
            <v>10</v>
          </cell>
          <cell r="T169">
            <v>5</v>
          </cell>
          <cell r="U169">
            <v>5</v>
          </cell>
          <cell r="V169">
            <v>0</v>
          </cell>
        </row>
        <row r="170">
          <cell r="A170" t="str">
            <v>Porter</v>
          </cell>
          <cell r="B170" t="str">
            <v>Was</v>
          </cell>
          <cell r="C170">
            <v>17</v>
          </cell>
          <cell r="D170">
            <v>1</v>
          </cell>
          <cell r="E170">
            <v>979</v>
          </cell>
          <cell r="F170">
            <v>9</v>
          </cell>
          <cell r="G170">
            <v>4</v>
          </cell>
          <cell r="H170">
            <v>5</v>
          </cell>
          <cell r="I170">
            <v>1</v>
          </cell>
          <cell r="J170">
            <v>20</v>
          </cell>
          <cell r="K170">
            <v>25</v>
          </cell>
          <cell r="M170">
            <v>0</v>
          </cell>
          <cell r="N170">
            <v>0</v>
          </cell>
          <cell r="O170">
            <v>3</v>
          </cell>
          <cell r="P170">
            <v>1</v>
          </cell>
          <cell r="Q170">
            <v>0</v>
          </cell>
          <cell r="R170">
            <v>0</v>
          </cell>
          <cell r="S170">
            <v>2</v>
          </cell>
          <cell r="T170">
            <v>0</v>
          </cell>
          <cell r="U170">
            <v>0</v>
          </cell>
          <cell r="V170">
            <v>0</v>
          </cell>
        </row>
        <row r="171">
          <cell r="A171" t="str">
            <v>Vitiello</v>
          </cell>
          <cell r="B171" t="str">
            <v>Was</v>
          </cell>
          <cell r="C171">
            <v>4</v>
          </cell>
          <cell r="D171">
            <v>1</v>
          </cell>
          <cell r="E171">
            <v>224</v>
          </cell>
          <cell r="F171">
            <v>2</v>
          </cell>
          <cell r="G171">
            <v>1</v>
          </cell>
          <cell r="H171">
            <v>2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</v>
          </cell>
          <cell r="T171">
            <v>0</v>
          </cell>
          <cell r="U171">
            <v>0</v>
          </cell>
          <cell r="V171">
            <v>0</v>
          </cell>
        </row>
        <row r="172">
          <cell r="A172" t="str">
            <v>Moore</v>
          </cell>
          <cell r="B172" t="str">
            <v>Was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 t="str">
            <v>Smigelsky</v>
          </cell>
          <cell r="B173" t="str">
            <v>Was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80">
          <cell r="A180" t="str">
            <v>Apuna</v>
          </cell>
          <cell r="B180" t="str">
            <v>Was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 t="str">
            <v>Brown,J</v>
          </cell>
          <cell r="B181" t="str">
            <v>Was</v>
          </cell>
          <cell r="C181">
            <v>3</v>
          </cell>
          <cell r="D181">
            <v>75</v>
          </cell>
          <cell r="E181">
            <v>25</v>
          </cell>
          <cell r="F181">
            <v>25</v>
          </cell>
          <cell r="G181">
            <v>0</v>
          </cell>
          <cell r="H181">
            <v>0</v>
          </cell>
        </row>
        <row r="182">
          <cell r="A182" t="str">
            <v>Guess</v>
          </cell>
          <cell r="B182" t="str">
            <v>Was</v>
          </cell>
          <cell r="C182">
            <v>9</v>
          </cell>
          <cell r="D182">
            <v>73</v>
          </cell>
          <cell r="E182">
            <v>8.1111111111111107</v>
          </cell>
          <cell r="F182">
            <v>25</v>
          </cell>
          <cell r="G182">
            <v>0</v>
          </cell>
          <cell r="H182">
            <v>1</v>
          </cell>
        </row>
        <row r="183">
          <cell r="A183" t="str">
            <v>Hines</v>
          </cell>
          <cell r="B183" t="str">
            <v>Was</v>
          </cell>
          <cell r="C183">
            <v>1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>Holley</v>
          </cell>
          <cell r="B184" t="str">
            <v>Was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Jackson,C</v>
          </cell>
          <cell r="B185" t="str">
            <v>Was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Jackson,V</v>
          </cell>
          <cell r="B186" t="str">
            <v>Was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B187" t="str">
            <v>Was</v>
          </cell>
          <cell r="C187">
            <v>2</v>
          </cell>
          <cell r="D187">
            <v>18</v>
          </cell>
          <cell r="E187">
            <v>9</v>
          </cell>
          <cell r="F187">
            <v>18</v>
          </cell>
          <cell r="G187">
            <v>0</v>
          </cell>
          <cell r="H187">
            <v>0</v>
          </cell>
        </row>
        <row r="188">
          <cell r="A188" t="str">
            <v>Thurman</v>
          </cell>
          <cell r="B188" t="str">
            <v>Was</v>
          </cell>
          <cell r="C188">
            <v>2</v>
          </cell>
          <cell r="D188">
            <v>8</v>
          </cell>
          <cell r="E188">
            <v>4</v>
          </cell>
          <cell r="F188">
            <v>8</v>
          </cell>
          <cell r="G188">
            <v>0</v>
          </cell>
          <cell r="H188">
            <v>0</v>
          </cell>
        </row>
        <row r="195">
          <cell r="A195" t="str">
            <v>Apuna</v>
          </cell>
          <cell r="B195" t="str">
            <v>Was</v>
          </cell>
          <cell r="C195">
            <v>2</v>
          </cell>
          <cell r="D195">
            <v>19</v>
          </cell>
          <cell r="F195">
            <v>2.5</v>
          </cell>
        </row>
        <row r="196">
          <cell r="A196" t="str">
            <v>Brown,G</v>
          </cell>
          <cell r="B196" t="str">
            <v>Was</v>
          </cell>
          <cell r="C196">
            <v>3</v>
          </cell>
          <cell r="D196">
            <v>29.5</v>
          </cell>
          <cell r="F196">
            <v>3.5</v>
          </cell>
        </row>
        <row r="197">
          <cell r="A197" t="str">
            <v>Brown,J</v>
          </cell>
          <cell r="B197" t="str">
            <v>Was</v>
          </cell>
          <cell r="C197">
            <v>2</v>
          </cell>
          <cell r="D197">
            <v>21</v>
          </cell>
          <cell r="F197">
            <v>1</v>
          </cell>
        </row>
        <row r="198">
          <cell r="A198" t="str">
            <v>Cobb</v>
          </cell>
          <cell r="B198" t="str">
            <v>Was</v>
          </cell>
          <cell r="C198">
            <v>4</v>
          </cell>
          <cell r="D198">
            <v>22</v>
          </cell>
          <cell r="F198">
            <v>2.5</v>
          </cell>
        </row>
        <row r="199">
          <cell r="A199" t="str">
            <v>Corvino</v>
          </cell>
          <cell r="B199" t="str">
            <v>Was</v>
          </cell>
          <cell r="C199">
            <v>2</v>
          </cell>
          <cell r="D199">
            <v>21</v>
          </cell>
          <cell r="F199">
            <v>2.5</v>
          </cell>
        </row>
        <row r="200">
          <cell r="A200" t="str">
            <v>Dailey</v>
          </cell>
          <cell r="B200" t="str">
            <v>Was</v>
          </cell>
          <cell r="C200">
            <v>6</v>
          </cell>
          <cell r="D200">
            <v>47</v>
          </cell>
          <cell r="F200">
            <v>6</v>
          </cell>
        </row>
        <row r="201">
          <cell r="A201" t="str">
            <v>Guess</v>
          </cell>
          <cell r="B201" t="str">
            <v>Was</v>
          </cell>
          <cell r="C201">
            <v>0</v>
          </cell>
          <cell r="D201">
            <v>0</v>
          </cell>
          <cell r="F201">
            <v>1</v>
          </cell>
        </row>
        <row r="202">
          <cell r="A202" t="str">
            <v>Hines</v>
          </cell>
          <cell r="B202" t="str">
            <v>Was</v>
          </cell>
          <cell r="C202">
            <v>9</v>
          </cell>
          <cell r="D202">
            <v>64</v>
          </cell>
          <cell r="F202">
            <v>8</v>
          </cell>
        </row>
        <row r="203">
          <cell r="A203" t="str">
            <v>Kellin</v>
          </cell>
          <cell r="B203" t="str">
            <v>Was</v>
          </cell>
          <cell r="C203">
            <v>5</v>
          </cell>
          <cell r="D203">
            <v>39</v>
          </cell>
          <cell r="F203">
            <v>5</v>
          </cell>
        </row>
        <row r="204">
          <cell r="A204" t="str">
            <v>Muller</v>
          </cell>
          <cell r="B204" t="str">
            <v>Was</v>
          </cell>
          <cell r="C204">
            <v>1</v>
          </cell>
          <cell r="D204">
            <v>8</v>
          </cell>
          <cell r="F204">
            <v>1</v>
          </cell>
        </row>
        <row r="205">
          <cell r="A205" t="str">
            <v>Randolph</v>
          </cell>
          <cell r="B205" t="str">
            <v>Was</v>
          </cell>
          <cell r="C205">
            <v>3</v>
          </cell>
          <cell r="D205">
            <v>28</v>
          </cell>
          <cell r="F205">
            <v>2</v>
          </cell>
        </row>
        <row r="206">
          <cell r="A206" t="str">
            <v>Smith</v>
          </cell>
          <cell r="B206" t="str">
            <v>Was</v>
          </cell>
          <cell r="C206">
            <v>5.5</v>
          </cell>
          <cell r="D206">
            <v>30.5</v>
          </cell>
          <cell r="F206">
            <v>4</v>
          </cell>
        </row>
        <row r="207">
          <cell r="A207" t="str">
            <v>Tharpe</v>
          </cell>
          <cell r="B207" t="str">
            <v>Was</v>
          </cell>
          <cell r="C207">
            <v>4.5</v>
          </cell>
          <cell r="D207">
            <v>30</v>
          </cell>
          <cell r="F207">
            <v>3</v>
          </cell>
        </row>
        <row r="208">
          <cell r="A208" t="str">
            <v>West</v>
          </cell>
          <cell r="B208" t="str">
            <v>Was</v>
          </cell>
          <cell r="C208">
            <v>1</v>
          </cell>
          <cell r="D208">
            <v>7</v>
          </cell>
          <cell r="F208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vs NJ"/>
      <sheetName val="at LA"/>
      <sheetName val="at Pit"/>
      <sheetName val="vs Mem"/>
      <sheetName val="at TB"/>
      <sheetName val="vs NO"/>
      <sheetName val="at Jac"/>
      <sheetName val="at Mch"/>
      <sheetName val="vs Okl"/>
      <sheetName val="at Den"/>
      <sheetName val="vs Phi"/>
      <sheetName val="vs Jac"/>
      <sheetName val="at Chi"/>
      <sheetName val="at NO"/>
      <sheetName val="vs Arz"/>
      <sheetName val="vs Was"/>
      <sheetName val="at Mem"/>
      <sheetName val="vs TB"/>
      <sheetName val="ECSF VS NJ"/>
      <sheetName val="Roster"/>
      <sheetName val="Summary"/>
      <sheetName val="extra 3"/>
    </sheetNames>
    <sheetDataSet>
      <sheetData sheetId="0">
        <row r="11">
          <cell r="D11">
            <v>387</v>
          </cell>
          <cell r="M11">
            <v>304</v>
          </cell>
        </row>
        <row r="12">
          <cell r="D12">
            <v>202</v>
          </cell>
          <cell r="M12">
            <v>109</v>
          </cell>
        </row>
        <row r="13">
          <cell r="D13">
            <v>152</v>
          </cell>
          <cell r="M13">
            <v>169</v>
          </cell>
        </row>
        <row r="14">
          <cell r="D14">
            <v>33</v>
          </cell>
          <cell r="M14">
            <v>26</v>
          </cell>
        </row>
        <row r="15">
          <cell r="C15">
            <v>88</v>
          </cell>
          <cell r="D15">
            <v>220</v>
          </cell>
          <cell r="E15">
            <v>0.4</v>
          </cell>
          <cell r="N15">
            <v>0.32323232323232326</v>
          </cell>
          <cell r="R15" t="str">
            <v>88/220</v>
          </cell>
          <cell r="S15" t="str">
            <v>64/198</v>
          </cell>
        </row>
        <row r="16">
          <cell r="C16">
            <v>7</v>
          </cell>
          <cell r="D16">
            <v>18</v>
          </cell>
          <cell r="E16">
            <v>0.3888888888888889</v>
          </cell>
          <cell r="N16">
            <v>0.6</v>
          </cell>
          <cell r="R16" t="str">
            <v>7/18</v>
          </cell>
          <cell r="S16" t="str">
            <v>6/10</v>
          </cell>
        </row>
        <row r="18">
          <cell r="D18">
            <v>684</v>
          </cell>
          <cell r="M18">
            <v>465</v>
          </cell>
        </row>
        <row r="19">
          <cell r="D19">
            <v>3320</v>
          </cell>
          <cell r="E19">
            <v>184.44444444444446</v>
          </cell>
          <cell r="M19">
            <v>1815</v>
          </cell>
          <cell r="N19">
            <v>100.83333333333333</v>
          </cell>
        </row>
        <row r="20">
          <cell r="D20">
            <v>4.8538011695906436</v>
          </cell>
          <cell r="M20">
            <v>3.903225806451613</v>
          </cell>
        </row>
        <row r="22">
          <cell r="D22">
            <v>482</v>
          </cell>
          <cell r="M22">
            <v>555</v>
          </cell>
        </row>
        <row r="23">
          <cell r="D23">
            <v>265</v>
          </cell>
          <cell r="M23">
            <v>294</v>
          </cell>
        </row>
        <row r="24">
          <cell r="D24">
            <v>54.979253112033199</v>
          </cell>
          <cell r="M24">
            <v>52.972972972972975</v>
          </cell>
        </row>
        <row r="25">
          <cell r="D25">
            <v>3443</v>
          </cell>
          <cell r="M25">
            <v>3718</v>
          </cell>
        </row>
        <row r="26">
          <cell r="D26">
            <v>29</v>
          </cell>
          <cell r="M26">
            <v>39</v>
          </cell>
        </row>
        <row r="27">
          <cell r="D27">
            <v>214</v>
          </cell>
          <cell r="M27">
            <v>279</v>
          </cell>
        </row>
        <row r="28">
          <cell r="D28">
            <v>3229</v>
          </cell>
          <cell r="E28">
            <v>179.38888888888889</v>
          </cell>
          <cell r="M28">
            <v>3439</v>
          </cell>
          <cell r="N28">
            <v>191.05555555555554</v>
          </cell>
        </row>
        <row r="29">
          <cell r="D29">
            <v>6.318982387475538</v>
          </cell>
          <cell r="M29">
            <v>5.7895622895622898</v>
          </cell>
        </row>
        <row r="30">
          <cell r="D30">
            <v>12.992452830188679</v>
          </cell>
          <cell r="M30">
            <v>12.646258503401361</v>
          </cell>
        </row>
        <row r="33">
          <cell r="D33">
            <v>6549</v>
          </cell>
          <cell r="E33">
            <v>363.83333333333331</v>
          </cell>
          <cell r="M33">
            <v>5254</v>
          </cell>
          <cell r="N33">
            <v>291.88888888888891</v>
          </cell>
        </row>
        <row r="34">
          <cell r="D34">
            <v>50.694762559169334</v>
          </cell>
          <cell r="M34">
            <v>34.54510848877046</v>
          </cell>
        </row>
        <row r="35">
          <cell r="D35">
            <v>49.305237440830666</v>
          </cell>
          <cell r="M35">
            <v>65.454891511229533</v>
          </cell>
        </row>
        <row r="37">
          <cell r="D37">
            <v>1195</v>
          </cell>
          <cell r="M37">
            <v>1059</v>
          </cell>
        </row>
        <row r="38">
          <cell r="D38">
            <v>5.4803347280334727</v>
          </cell>
          <cell r="M38">
            <v>4.9612842304060436</v>
          </cell>
        </row>
        <row r="41">
          <cell r="D41">
            <v>10</v>
          </cell>
          <cell r="M41">
            <v>29</v>
          </cell>
        </row>
        <row r="42">
          <cell r="D42">
            <v>120</v>
          </cell>
          <cell r="M42">
            <v>400</v>
          </cell>
        </row>
        <row r="43">
          <cell r="D43">
            <v>0</v>
          </cell>
          <cell r="M43">
            <v>2</v>
          </cell>
        </row>
        <row r="45">
          <cell r="D45">
            <v>79</v>
          </cell>
          <cell r="M45">
            <v>92</v>
          </cell>
        </row>
        <row r="46">
          <cell r="D46">
            <v>3052</v>
          </cell>
          <cell r="M46">
            <v>3737</v>
          </cell>
        </row>
        <row r="47">
          <cell r="D47">
            <v>38.632911392405063</v>
          </cell>
          <cell r="M47">
            <v>40.619565217391305</v>
          </cell>
        </row>
        <row r="49">
          <cell r="D49">
            <v>50</v>
          </cell>
          <cell r="M49">
            <v>32</v>
          </cell>
        </row>
        <row r="50">
          <cell r="D50">
            <v>341</v>
          </cell>
          <cell r="M50">
            <v>199</v>
          </cell>
        </row>
        <row r="51">
          <cell r="D51">
            <v>6.82</v>
          </cell>
          <cell r="M51">
            <v>6.21875</v>
          </cell>
        </row>
        <row r="52">
          <cell r="D52">
            <v>28</v>
          </cell>
          <cell r="M52">
            <v>15</v>
          </cell>
        </row>
        <row r="53">
          <cell r="D53">
            <v>0</v>
          </cell>
          <cell r="M53">
            <v>0</v>
          </cell>
        </row>
        <row r="55">
          <cell r="D55">
            <v>68</v>
          </cell>
          <cell r="M55">
            <v>79</v>
          </cell>
        </row>
        <row r="56">
          <cell r="D56">
            <v>1373</v>
          </cell>
          <cell r="M56">
            <v>1571</v>
          </cell>
        </row>
        <row r="57">
          <cell r="D57">
            <v>20.191176470588236</v>
          </cell>
          <cell r="M57">
            <v>19.88607594936709</v>
          </cell>
        </row>
        <row r="58">
          <cell r="D58">
            <v>0</v>
          </cell>
          <cell r="M58">
            <v>1</v>
          </cell>
        </row>
        <row r="60">
          <cell r="D60">
            <v>94</v>
          </cell>
          <cell r="M60">
            <v>77</v>
          </cell>
        </row>
        <row r="61">
          <cell r="D61">
            <v>15</v>
          </cell>
          <cell r="M61">
            <v>9</v>
          </cell>
        </row>
        <row r="62">
          <cell r="D62">
            <v>15.957446808510639</v>
          </cell>
          <cell r="M62">
            <v>11.688311688311687</v>
          </cell>
        </row>
        <row r="63">
          <cell r="D63">
            <v>5759</v>
          </cell>
          <cell r="M63">
            <v>4595</v>
          </cell>
        </row>
        <row r="65">
          <cell r="D65">
            <v>110</v>
          </cell>
          <cell r="M65">
            <v>128</v>
          </cell>
        </row>
        <row r="66">
          <cell r="D66">
            <v>944</v>
          </cell>
          <cell r="M66">
            <v>1023</v>
          </cell>
        </row>
        <row r="68">
          <cell r="D68">
            <v>30</v>
          </cell>
          <cell r="M68">
            <v>20</v>
          </cell>
        </row>
        <row r="69">
          <cell r="D69">
            <v>17</v>
          </cell>
          <cell r="M69">
            <v>9</v>
          </cell>
        </row>
        <row r="70">
          <cell r="D70">
            <v>4</v>
          </cell>
          <cell r="M70">
            <v>2</v>
          </cell>
        </row>
        <row r="71">
          <cell r="D71">
            <v>0</v>
          </cell>
          <cell r="M71">
            <v>0</v>
          </cell>
        </row>
        <row r="72">
          <cell r="D72">
            <v>9</v>
          </cell>
          <cell r="M72">
            <v>9</v>
          </cell>
        </row>
        <row r="73">
          <cell r="D73">
            <v>1</v>
          </cell>
          <cell r="M73">
            <v>0</v>
          </cell>
        </row>
        <row r="75">
          <cell r="D75">
            <v>459</v>
          </cell>
          <cell r="M75">
            <v>290</v>
          </cell>
        </row>
        <row r="76">
          <cell r="D76">
            <v>54</v>
          </cell>
          <cell r="M76">
            <v>29</v>
          </cell>
        </row>
        <row r="77">
          <cell r="D77">
            <v>20</v>
          </cell>
          <cell r="M77">
            <v>14</v>
          </cell>
        </row>
        <row r="78">
          <cell r="D78">
            <v>30</v>
          </cell>
          <cell r="M78">
            <v>14</v>
          </cell>
        </row>
        <row r="79">
          <cell r="D79">
            <v>4</v>
          </cell>
          <cell r="M79">
            <v>1</v>
          </cell>
        </row>
        <row r="80">
          <cell r="D80">
            <v>45</v>
          </cell>
          <cell r="M80">
            <v>26</v>
          </cell>
        </row>
        <row r="81">
          <cell r="D81">
            <v>3</v>
          </cell>
          <cell r="M81">
            <v>0</v>
          </cell>
        </row>
        <row r="82">
          <cell r="D82">
            <v>0</v>
          </cell>
          <cell r="M82">
            <v>0</v>
          </cell>
        </row>
        <row r="83">
          <cell r="D83">
            <v>28</v>
          </cell>
          <cell r="M83">
            <v>30</v>
          </cell>
        </row>
        <row r="84">
          <cell r="D84">
            <v>35</v>
          </cell>
          <cell r="M84">
            <v>35</v>
          </cell>
        </row>
        <row r="85">
          <cell r="D85">
            <v>80</v>
          </cell>
          <cell r="M85">
            <v>85.714285714285708</v>
          </cell>
        </row>
        <row r="86">
          <cell r="D86" t="str">
            <v>32:25</v>
          </cell>
          <cell r="M86" t="str">
            <v>27:48</v>
          </cell>
        </row>
        <row r="90">
          <cell r="A90" t="str">
            <v>Cribbs</v>
          </cell>
          <cell r="B90" t="str">
            <v>Bir</v>
          </cell>
          <cell r="C90">
            <v>287</v>
          </cell>
          <cell r="D90">
            <v>1398</v>
          </cell>
          <cell r="E90">
            <v>4.8710801393728227</v>
          </cell>
          <cell r="F90">
            <v>52</v>
          </cell>
          <cell r="G90">
            <v>10</v>
          </cell>
          <cell r="H90">
            <v>5</v>
          </cell>
        </row>
        <row r="91">
          <cell r="A91" t="str">
            <v>Gant</v>
          </cell>
          <cell r="B91" t="str">
            <v>Bir</v>
          </cell>
          <cell r="C91">
            <v>41</v>
          </cell>
          <cell r="D91">
            <v>222</v>
          </cell>
          <cell r="E91">
            <v>5.4146341463414638</v>
          </cell>
          <cell r="F91">
            <v>39</v>
          </cell>
          <cell r="G91">
            <v>0</v>
          </cell>
          <cell r="H91">
            <v>0</v>
          </cell>
        </row>
        <row r="92">
          <cell r="B92" t="str">
            <v>Bir</v>
          </cell>
          <cell r="C92">
            <v>23</v>
          </cell>
          <cell r="D92">
            <v>151</v>
          </cell>
          <cell r="E92">
            <v>6.5652173913043477</v>
          </cell>
          <cell r="F92">
            <v>25</v>
          </cell>
          <cell r="G92">
            <v>1</v>
          </cell>
          <cell r="H92">
            <v>1</v>
          </cell>
        </row>
        <row r="93">
          <cell r="A93" t="str">
            <v>Johnston</v>
          </cell>
          <cell r="B93" t="str">
            <v>Bir</v>
          </cell>
          <cell r="C93">
            <v>1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Jones,J</v>
          </cell>
          <cell r="B94" t="str">
            <v>Bir</v>
          </cell>
          <cell r="C94">
            <v>9</v>
          </cell>
          <cell r="D94">
            <v>93</v>
          </cell>
          <cell r="E94">
            <v>10.333333333333334</v>
          </cell>
          <cell r="F94">
            <v>27</v>
          </cell>
          <cell r="G94">
            <v>0</v>
          </cell>
          <cell r="H94">
            <v>0</v>
          </cell>
        </row>
        <row r="95">
          <cell r="A95" t="str">
            <v>Lane</v>
          </cell>
          <cell r="B95" t="str">
            <v>Bir</v>
          </cell>
          <cell r="C95">
            <v>5</v>
          </cell>
          <cell r="D95">
            <v>34</v>
          </cell>
          <cell r="E95">
            <v>6.8</v>
          </cell>
          <cell r="F95">
            <v>14</v>
          </cell>
          <cell r="G95">
            <v>0</v>
          </cell>
          <cell r="H95">
            <v>0</v>
          </cell>
        </row>
        <row r="96">
          <cell r="A96" t="str">
            <v>Perry</v>
          </cell>
          <cell r="B96" t="str">
            <v>Bir</v>
          </cell>
          <cell r="C96">
            <v>201</v>
          </cell>
          <cell r="D96">
            <v>840</v>
          </cell>
          <cell r="E96">
            <v>4.1791044776119399</v>
          </cell>
          <cell r="F96">
            <v>29</v>
          </cell>
          <cell r="G96">
            <v>6</v>
          </cell>
          <cell r="H96">
            <v>4</v>
          </cell>
        </row>
        <row r="97">
          <cell r="A97" t="str">
            <v>Smith</v>
          </cell>
          <cell r="B97" t="str">
            <v>Bir</v>
          </cell>
          <cell r="C97">
            <v>2</v>
          </cell>
          <cell r="D97">
            <v>0</v>
          </cell>
          <cell r="E97">
            <v>0</v>
          </cell>
          <cell r="F97">
            <v>4</v>
          </cell>
          <cell r="G97">
            <v>0</v>
          </cell>
          <cell r="H97">
            <v>0</v>
          </cell>
        </row>
        <row r="98">
          <cell r="A98" t="str">
            <v>Stoudt</v>
          </cell>
          <cell r="B98" t="str">
            <v>Bir</v>
          </cell>
          <cell r="C98">
            <v>70</v>
          </cell>
          <cell r="D98">
            <v>349</v>
          </cell>
          <cell r="E98">
            <v>4.9857142857142858</v>
          </cell>
          <cell r="F98">
            <v>30</v>
          </cell>
          <cell r="G98">
            <v>1</v>
          </cell>
          <cell r="H98">
            <v>2</v>
          </cell>
        </row>
        <row r="99">
          <cell r="A99" t="str">
            <v>Talton</v>
          </cell>
          <cell r="B99" t="str">
            <v>Bir</v>
          </cell>
          <cell r="C99">
            <v>37</v>
          </cell>
          <cell r="D99">
            <v>200</v>
          </cell>
          <cell r="E99">
            <v>5.4054054054054053</v>
          </cell>
          <cell r="F99">
            <v>20</v>
          </cell>
          <cell r="G99">
            <v>2</v>
          </cell>
          <cell r="H99">
            <v>4</v>
          </cell>
        </row>
        <row r="100">
          <cell r="A100" t="str">
            <v>Thomas,A</v>
          </cell>
          <cell r="B100" t="str">
            <v>Bir</v>
          </cell>
          <cell r="C100">
            <v>8</v>
          </cell>
          <cell r="D100">
            <v>33</v>
          </cell>
          <cell r="E100">
            <v>4.125</v>
          </cell>
          <cell r="F100">
            <v>12</v>
          </cell>
          <cell r="G100">
            <v>0</v>
          </cell>
          <cell r="H100">
            <v>0</v>
          </cell>
        </row>
        <row r="108">
          <cell r="A108" t="str">
            <v>Battaglia</v>
          </cell>
          <cell r="B108" t="str">
            <v>Bir</v>
          </cell>
          <cell r="C108">
            <v>2</v>
          </cell>
          <cell r="D108">
            <v>11</v>
          </cell>
          <cell r="E108">
            <v>5.5</v>
          </cell>
          <cell r="F108">
            <v>12</v>
          </cell>
          <cell r="G108">
            <v>0</v>
          </cell>
          <cell r="H108">
            <v>0</v>
          </cell>
        </row>
        <row r="109">
          <cell r="A109" t="str">
            <v>Cribbs</v>
          </cell>
          <cell r="B109" t="str">
            <v>Bir</v>
          </cell>
          <cell r="C109">
            <v>41</v>
          </cell>
          <cell r="D109">
            <v>494</v>
          </cell>
          <cell r="E109">
            <v>12.048780487804878</v>
          </cell>
          <cell r="F109">
            <v>50</v>
          </cell>
          <cell r="G109">
            <v>3</v>
          </cell>
          <cell r="H109">
            <v>1</v>
          </cell>
        </row>
        <row r="110">
          <cell r="A110" t="str">
            <v>Earl</v>
          </cell>
          <cell r="B110" t="str">
            <v>Bir</v>
          </cell>
          <cell r="C110">
            <v>5</v>
          </cell>
          <cell r="D110">
            <v>46</v>
          </cell>
          <cell r="E110">
            <v>9.1999999999999993</v>
          </cell>
          <cell r="F110">
            <v>16</v>
          </cell>
          <cell r="G110">
            <v>0</v>
          </cell>
          <cell r="H110">
            <v>0</v>
          </cell>
        </row>
        <row r="111">
          <cell r="A111" t="str">
            <v>Gant</v>
          </cell>
          <cell r="B111" t="str">
            <v>Bir</v>
          </cell>
          <cell r="C111">
            <v>6</v>
          </cell>
          <cell r="D111">
            <v>82</v>
          </cell>
          <cell r="E111">
            <v>13.666666666666666</v>
          </cell>
          <cell r="F111">
            <v>38</v>
          </cell>
          <cell r="G111">
            <v>0</v>
          </cell>
          <cell r="H111">
            <v>0</v>
          </cell>
        </row>
        <row r="112">
          <cell r="B112" t="str">
            <v>Bir</v>
          </cell>
          <cell r="C112">
            <v>2</v>
          </cell>
          <cell r="D112">
            <v>9</v>
          </cell>
          <cell r="E112">
            <v>4.5</v>
          </cell>
          <cell r="F112">
            <v>5</v>
          </cell>
          <cell r="G112">
            <v>0</v>
          </cell>
          <cell r="H112">
            <v>0</v>
          </cell>
        </row>
        <row r="113">
          <cell r="A113" t="str">
            <v>Jones,J</v>
          </cell>
          <cell r="B113" t="str">
            <v>Bir</v>
          </cell>
          <cell r="C113">
            <v>29</v>
          </cell>
          <cell r="D113">
            <v>590</v>
          </cell>
          <cell r="E113">
            <v>20.344827586206897</v>
          </cell>
          <cell r="F113">
            <v>81</v>
          </cell>
          <cell r="G113">
            <v>8</v>
          </cell>
          <cell r="H113">
            <v>0</v>
          </cell>
        </row>
        <row r="114">
          <cell r="B114" t="str">
            <v>Bir</v>
          </cell>
          <cell r="C114">
            <v>39</v>
          </cell>
          <cell r="D114">
            <v>538</v>
          </cell>
          <cell r="E114">
            <v>13.794871794871796</v>
          </cell>
          <cell r="F114">
            <v>39</v>
          </cell>
          <cell r="G114">
            <v>4</v>
          </cell>
          <cell r="H114">
            <v>0</v>
          </cell>
        </row>
        <row r="115">
          <cell r="A115" t="str">
            <v>Perry</v>
          </cell>
          <cell r="B115" t="str">
            <v>Bir</v>
          </cell>
          <cell r="C115">
            <v>20</v>
          </cell>
          <cell r="D115">
            <v>165</v>
          </cell>
          <cell r="E115">
            <v>8.25</v>
          </cell>
          <cell r="F115">
            <v>35</v>
          </cell>
          <cell r="G115">
            <v>1</v>
          </cell>
          <cell r="H115">
            <v>0</v>
          </cell>
        </row>
        <row r="116">
          <cell r="A116" t="str">
            <v>Repko</v>
          </cell>
          <cell r="B116" t="str">
            <v>Bir</v>
          </cell>
          <cell r="C116">
            <v>2</v>
          </cell>
          <cell r="D116">
            <v>20</v>
          </cell>
          <cell r="E116">
            <v>10</v>
          </cell>
          <cell r="F116">
            <v>14</v>
          </cell>
          <cell r="G116">
            <v>1</v>
          </cell>
          <cell r="H116">
            <v>0</v>
          </cell>
        </row>
        <row r="117">
          <cell r="B117" t="str">
            <v>Bir</v>
          </cell>
          <cell r="C117">
            <v>107</v>
          </cell>
          <cell r="D117">
            <v>1362</v>
          </cell>
          <cell r="E117">
            <v>12.728971962616823</v>
          </cell>
          <cell r="F117">
            <v>57</v>
          </cell>
          <cell r="G117">
            <v>13</v>
          </cell>
          <cell r="H117">
            <v>0</v>
          </cell>
        </row>
        <row r="118">
          <cell r="A118" t="str">
            <v>Talton</v>
          </cell>
          <cell r="B118" t="str">
            <v>Bir</v>
          </cell>
          <cell r="C118">
            <v>4</v>
          </cell>
          <cell r="D118">
            <v>45</v>
          </cell>
          <cell r="E118">
            <v>11.25</v>
          </cell>
          <cell r="F118">
            <v>18</v>
          </cell>
          <cell r="G118">
            <v>0</v>
          </cell>
          <cell r="H118">
            <v>0</v>
          </cell>
        </row>
        <row r="119">
          <cell r="A119" t="str">
            <v>Toler</v>
          </cell>
          <cell r="B119" t="str">
            <v>Bir</v>
          </cell>
          <cell r="C119">
            <v>8</v>
          </cell>
          <cell r="D119">
            <v>81</v>
          </cell>
          <cell r="E119">
            <v>10.125</v>
          </cell>
          <cell r="F119">
            <v>27</v>
          </cell>
          <cell r="G119">
            <v>0</v>
          </cell>
          <cell r="H119">
            <v>0</v>
          </cell>
        </row>
        <row r="128">
          <cell r="A128" t="str">
            <v>Lane</v>
          </cell>
          <cell r="B128" t="str">
            <v>Bir</v>
          </cell>
          <cell r="C128">
            <v>67</v>
          </cell>
          <cell r="D128">
            <v>39</v>
          </cell>
          <cell r="E128">
            <v>58.208955223880601</v>
          </cell>
          <cell r="F128">
            <v>539</v>
          </cell>
          <cell r="G128">
            <v>4</v>
          </cell>
          <cell r="H128">
            <v>34</v>
          </cell>
          <cell r="I128">
            <v>1</v>
          </cell>
          <cell r="J128">
            <v>5.9701492537313428</v>
          </cell>
          <cell r="K128">
            <v>1.4925373134328357</v>
          </cell>
          <cell r="L128">
            <v>8.0447761194029859</v>
          </cell>
          <cell r="M128">
            <v>97.792288557213922</v>
          </cell>
          <cell r="N128">
            <v>0</v>
          </cell>
          <cell r="O128">
            <v>0</v>
          </cell>
        </row>
        <row r="129">
          <cell r="A129" t="str">
            <v>Stoudt</v>
          </cell>
          <cell r="B129" t="str">
            <v>Bir</v>
          </cell>
          <cell r="C129">
            <v>415</v>
          </cell>
          <cell r="D129">
            <v>226</v>
          </cell>
          <cell r="E129">
            <v>54.457831325301207</v>
          </cell>
          <cell r="F129">
            <v>2904</v>
          </cell>
          <cell r="G129">
            <v>26</v>
          </cell>
          <cell r="H129">
            <v>81</v>
          </cell>
          <cell r="I129">
            <v>9</v>
          </cell>
          <cell r="J129">
            <v>6.2650602409638561</v>
          </cell>
          <cell r="K129">
            <v>2.1686746987951806</v>
          </cell>
          <cell r="L129">
            <v>6.9975903614457833</v>
          </cell>
          <cell r="M129">
            <v>88.468875502008032</v>
          </cell>
          <cell r="N129">
            <v>4</v>
          </cell>
          <cell r="O129">
            <v>29</v>
          </cell>
        </row>
        <row r="136">
          <cell r="A136" t="str">
            <v>Clanton</v>
          </cell>
          <cell r="B136" t="str">
            <v>Bir</v>
          </cell>
          <cell r="C136">
            <v>1</v>
          </cell>
          <cell r="D136">
            <v>5</v>
          </cell>
          <cell r="E136">
            <v>9</v>
          </cell>
          <cell r="F136">
            <v>9</v>
          </cell>
          <cell r="G136">
            <v>9</v>
          </cell>
          <cell r="H136">
            <v>0</v>
          </cell>
          <cell r="I136">
            <v>0</v>
          </cell>
        </row>
        <row r="137">
          <cell r="A137" t="str">
            <v>Frederick</v>
          </cell>
          <cell r="B137" t="str">
            <v>Bir</v>
          </cell>
          <cell r="C137">
            <v>44</v>
          </cell>
          <cell r="D137">
            <v>23</v>
          </cell>
          <cell r="E137">
            <v>282</v>
          </cell>
          <cell r="F137">
            <v>6.4090909090909092</v>
          </cell>
          <cell r="G137">
            <v>18</v>
          </cell>
          <cell r="H137">
            <v>0</v>
          </cell>
          <cell r="I137">
            <v>6</v>
          </cell>
        </row>
        <row r="138">
          <cell r="A138" t="str">
            <v>Jones,J</v>
          </cell>
          <cell r="B138" t="str">
            <v>Bir</v>
          </cell>
          <cell r="C138">
            <v>5</v>
          </cell>
          <cell r="D138">
            <v>0</v>
          </cell>
          <cell r="E138">
            <v>50</v>
          </cell>
          <cell r="F138">
            <v>10</v>
          </cell>
          <cell r="G138">
            <v>18</v>
          </cell>
          <cell r="H138">
            <v>0</v>
          </cell>
          <cell r="I138">
            <v>0</v>
          </cell>
        </row>
        <row r="146">
          <cell r="A146" t="str">
            <v>Bohannon</v>
          </cell>
          <cell r="B146" t="str">
            <v>Bir</v>
          </cell>
          <cell r="C146">
            <v>4</v>
          </cell>
          <cell r="D146">
            <v>76</v>
          </cell>
          <cell r="E146">
            <v>19</v>
          </cell>
          <cell r="F146">
            <v>21</v>
          </cell>
          <cell r="G146">
            <v>0</v>
          </cell>
          <cell r="H146">
            <v>0</v>
          </cell>
        </row>
        <row r="147">
          <cell r="A147" t="str">
            <v>Earl</v>
          </cell>
          <cell r="B147" t="str">
            <v>Bir</v>
          </cell>
          <cell r="C147">
            <v>4</v>
          </cell>
          <cell r="D147">
            <v>36</v>
          </cell>
          <cell r="E147">
            <v>9</v>
          </cell>
          <cell r="F147">
            <v>15</v>
          </cell>
          <cell r="G147">
            <v>0</v>
          </cell>
          <cell r="H147">
            <v>0</v>
          </cell>
        </row>
        <row r="148">
          <cell r="A148" t="str">
            <v>Frederick</v>
          </cell>
          <cell r="B148" t="str">
            <v>Bir</v>
          </cell>
          <cell r="C148">
            <v>1</v>
          </cell>
          <cell r="D148">
            <v>21</v>
          </cell>
          <cell r="E148">
            <v>21</v>
          </cell>
          <cell r="F148">
            <v>21</v>
          </cell>
          <cell r="G148">
            <v>0</v>
          </cell>
          <cell r="H148">
            <v>0</v>
          </cell>
        </row>
        <row r="149">
          <cell r="A149" t="str">
            <v>Gant</v>
          </cell>
          <cell r="B149" t="str">
            <v>Bir</v>
          </cell>
          <cell r="C149">
            <v>10</v>
          </cell>
          <cell r="D149">
            <v>160</v>
          </cell>
          <cell r="E149">
            <v>16</v>
          </cell>
          <cell r="F149">
            <v>30</v>
          </cell>
          <cell r="G149">
            <v>0</v>
          </cell>
          <cell r="H149">
            <v>0</v>
          </cell>
        </row>
        <row r="150">
          <cell r="A150" t="str">
            <v>Hickman</v>
          </cell>
          <cell r="B150" t="str">
            <v>Bir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Horton</v>
          </cell>
          <cell r="B151" t="str">
            <v>Bir</v>
          </cell>
          <cell r="C151">
            <v>1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B152" t="str">
            <v>Bir</v>
          </cell>
          <cell r="C152">
            <v>21</v>
          </cell>
          <cell r="D152">
            <v>535</v>
          </cell>
          <cell r="E152">
            <v>25.476190476190474</v>
          </cell>
          <cell r="F152">
            <v>38</v>
          </cell>
          <cell r="G152">
            <v>0</v>
          </cell>
          <cell r="H152">
            <v>0</v>
          </cell>
        </row>
        <row r="153">
          <cell r="A153" t="str">
            <v>Mansfield</v>
          </cell>
          <cell r="B153" t="str">
            <v>Bir</v>
          </cell>
          <cell r="C153">
            <v>26</v>
          </cell>
          <cell r="D153">
            <v>543</v>
          </cell>
          <cell r="E153">
            <v>20.884615384615383</v>
          </cell>
          <cell r="F153">
            <v>44</v>
          </cell>
          <cell r="G153">
            <v>0</v>
          </cell>
          <cell r="H153">
            <v>3</v>
          </cell>
        </row>
        <row r="154">
          <cell r="B154" t="str">
            <v>Bir</v>
          </cell>
          <cell r="C154">
            <v>1</v>
          </cell>
          <cell r="D154">
            <v>2</v>
          </cell>
          <cell r="E154">
            <v>2</v>
          </cell>
          <cell r="F154">
            <v>2</v>
          </cell>
          <cell r="G154">
            <v>0</v>
          </cell>
          <cell r="H154">
            <v>0</v>
          </cell>
        </row>
        <row r="155">
          <cell r="A155" t="str">
            <v>Talton</v>
          </cell>
          <cell r="B155" t="str">
            <v>Bir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61">
          <cell r="A161" t="str">
            <v>Johnston</v>
          </cell>
          <cell r="B161" t="str">
            <v>Bir</v>
          </cell>
          <cell r="C161">
            <v>32</v>
          </cell>
          <cell r="D161">
            <v>1271</v>
          </cell>
          <cell r="E161">
            <v>39.71875</v>
          </cell>
          <cell r="F161">
            <v>59</v>
          </cell>
          <cell r="G161">
            <v>0</v>
          </cell>
          <cell r="H161">
            <v>0</v>
          </cell>
        </row>
        <row r="162">
          <cell r="A162" t="str">
            <v>Parsons</v>
          </cell>
          <cell r="B162" t="str">
            <v>Bir</v>
          </cell>
          <cell r="C162">
            <v>47</v>
          </cell>
          <cell r="D162">
            <v>1781</v>
          </cell>
          <cell r="E162">
            <v>37.893617021276597</v>
          </cell>
          <cell r="F162">
            <v>54</v>
          </cell>
          <cell r="G162">
            <v>0</v>
          </cell>
          <cell r="H162">
            <v>0</v>
          </cell>
        </row>
        <row r="169">
          <cell r="A169" t="str">
            <v>Miller</v>
          </cell>
          <cell r="B169" t="str">
            <v>Bir</v>
          </cell>
          <cell r="C169">
            <v>81</v>
          </cell>
          <cell r="D169">
            <v>13</v>
          </cell>
          <cell r="E169">
            <v>4955</v>
          </cell>
          <cell r="F169">
            <v>44</v>
          </cell>
          <cell r="G169">
            <v>40</v>
          </cell>
          <cell r="H169">
            <v>29</v>
          </cell>
          <cell r="I169">
            <v>23</v>
          </cell>
          <cell r="K169">
            <v>46</v>
          </cell>
          <cell r="M169">
            <v>0</v>
          </cell>
          <cell r="N169">
            <v>0</v>
          </cell>
          <cell r="O169">
            <v>10</v>
          </cell>
          <cell r="P169">
            <v>9</v>
          </cell>
          <cell r="Q169">
            <v>12</v>
          </cell>
          <cell r="R169">
            <v>11</v>
          </cell>
          <cell r="S169">
            <v>4</v>
          </cell>
          <cell r="T169">
            <v>3</v>
          </cell>
          <cell r="U169">
            <v>3</v>
          </cell>
          <cell r="V169">
            <v>0</v>
          </cell>
        </row>
        <row r="170">
          <cell r="A170" t="str">
            <v>Norwood</v>
          </cell>
          <cell r="B170" t="str">
            <v>Bir</v>
          </cell>
          <cell r="C170">
            <v>12</v>
          </cell>
          <cell r="D170">
            <v>2</v>
          </cell>
          <cell r="E170">
            <v>737</v>
          </cell>
          <cell r="F170">
            <v>5</v>
          </cell>
          <cell r="G170">
            <v>5</v>
          </cell>
          <cell r="H170">
            <v>6</v>
          </cell>
          <cell r="I170">
            <v>5</v>
          </cell>
          <cell r="J170">
            <v>83.333333333333343</v>
          </cell>
          <cell r="K170">
            <v>45</v>
          </cell>
          <cell r="M170">
            <v>1</v>
          </cell>
          <cell r="N170">
            <v>1</v>
          </cell>
          <cell r="O170">
            <v>2</v>
          </cell>
          <cell r="P170">
            <v>2</v>
          </cell>
          <cell r="Q170">
            <v>1</v>
          </cell>
          <cell r="R170">
            <v>0</v>
          </cell>
          <cell r="S170">
            <v>2</v>
          </cell>
          <cell r="T170">
            <v>2</v>
          </cell>
          <cell r="U170">
            <v>0</v>
          </cell>
          <cell r="V170">
            <v>0</v>
          </cell>
        </row>
        <row r="171">
          <cell r="A171" t="str">
            <v>Johnston</v>
          </cell>
          <cell r="B171" t="str">
            <v>Bir</v>
          </cell>
          <cell r="C171">
            <v>1</v>
          </cell>
          <cell r="D171">
            <v>0</v>
          </cell>
          <cell r="E171">
            <v>63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 t="str">
            <v>Parsons</v>
          </cell>
          <cell r="B172" t="str">
            <v>Bir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80">
          <cell r="A180" t="str">
            <v>Clanton</v>
          </cell>
          <cell r="B180" t="str">
            <v>Bir</v>
          </cell>
          <cell r="C180">
            <v>11</v>
          </cell>
          <cell r="D180">
            <v>288</v>
          </cell>
          <cell r="E180">
            <v>26.181818181818183</v>
          </cell>
          <cell r="F180">
            <v>84</v>
          </cell>
          <cell r="G180">
            <v>2</v>
          </cell>
          <cell r="H180">
            <v>0</v>
          </cell>
        </row>
        <row r="181">
          <cell r="A181" t="str">
            <v>Evans</v>
          </cell>
          <cell r="B181" t="str">
            <v>Bir</v>
          </cell>
          <cell r="C181">
            <v>3</v>
          </cell>
          <cell r="D181">
            <v>12</v>
          </cell>
          <cell r="E181">
            <v>4</v>
          </cell>
          <cell r="F181">
            <v>8</v>
          </cell>
          <cell r="G181">
            <v>0</v>
          </cell>
          <cell r="H181">
            <v>0</v>
          </cell>
        </row>
        <row r="182">
          <cell r="A182" t="str">
            <v>Gentry</v>
          </cell>
          <cell r="B182" t="str">
            <v>Bir</v>
          </cell>
          <cell r="C182">
            <v>5</v>
          </cell>
          <cell r="D182">
            <v>51</v>
          </cell>
          <cell r="E182">
            <v>10.199999999999999</v>
          </cell>
          <cell r="F182">
            <v>26</v>
          </cell>
          <cell r="G182">
            <v>0</v>
          </cell>
          <cell r="H182">
            <v>0</v>
          </cell>
        </row>
        <row r="183">
          <cell r="A183" t="str">
            <v>Perko</v>
          </cell>
          <cell r="B183" t="str">
            <v>Bir</v>
          </cell>
          <cell r="C183">
            <v>1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>Ray</v>
          </cell>
          <cell r="B184" t="str">
            <v>Bir</v>
          </cell>
          <cell r="C184">
            <v>1</v>
          </cell>
          <cell r="D184">
            <v>-9</v>
          </cell>
          <cell r="E184">
            <v>-9</v>
          </cell>
          <cell r="F184">
            <v>-9</v>
          </cell>
          <cell r="G184">
            <v>0</v>
          </cell>
          <cell r="H184">
            <v>0</v>
          </cell>
        </row>
        <row r="185">
          <cell r="A185" t="str">
            <v>Roe</v>
          </cell>
          <cell r="B185" t="str">
            <v>Bir</v>
          </cell>
          <cell r="C185">
            <v>1</v>
          </cell>
          <cell r="D185">
            <v>-6</v>
          </cell>
          <cell r="E185">
            <v>-6</v>
          </cell>
          <cell r="F185">
            <v>-6</v>
          </cell>
          <cell r="G185">
            <v>0</v>
          </cell>
          <cell r="H185">
            <v>0</v>
          </cell>
        </row>
        <row r="186">
          <cell r="A186" t="str">
            <v>Spencer</v>
          </cell>
          <cell r="B186" t="str">
            <v>Bir</v>
          </cell>
          <cell r="C186">
            <v>2</v>
          </cell>
          <cell r="D186">
            <v>-1</v>
          </cell>
          <cell r="E186">
            <v>-0.5</v>
          </cell>
          <cell r="F186">
            <v>-1</v>
          </cell>
          <cell r="G186">
            <v>0</v>
          </cell>
          <cell r="H186">
            <v>0</v>
          </cell>
        </row>
        <row r="187">
          <cell r="A187" t="str">
            <v>Woodberry</v>
          </cell>
          <cell r="B187" t="str">
            <v>Bir</v>
          </cell>
          <cell r="C187">
            <v>5</v>
          </cell>
          <cell r="D187">
            <v>65</v>
          </cell>
          <cell r="E187">
            <v>13</v>
          </cell>
          <cell r="F187">
            <v>29</v>
          </cell>
          <cell r="G187">
            <v>0</v>
          </cell>
          <cell r="H187">
            <v>0</v>
          </cell>
        </row>
        <row r="195">
          <cell r="A195" t="str">
            <v>Anderson</v>
          </cell>
          <cell r="B195" t="str">
            <v>Bir</v>
          </cell>
          <cell r="C195">
            <v>2</v>
          </cell>
          <cell r="D195">
            <v>20</v>
          </cell>
          <cell r="F195">
            <v>1</v>
          </cell>
        </row>
        <row r="196">
          <cell r="A196" t="str">
            <v>Bohannon</v>
          </cell>
          <cell r="B196" t="str">
            <v>Bir</v>
          </cell>
          <cell r="C196">
            <v>3</v>
          </cell>
          <cell r="D196">
            <v>30</v>
          </cell>
          <cell r="F196">
            <v>2.5</v>
          </cell>
        </row>
        <row r="197">
          <cell r="A197" t="str">
            <v>Boren</v>
          </cell>
          <cell r="B197" t="str">
            <v>Bir</v>
          </cell>
          <cell r="C197">
            <v>0</v>
          </cell>
          <cell r="D197">
            <v>0</v>
          </cell>
          <cell r="F197">
            <v>0.5</v>
          </cell>
        </row>
        <row r="198">
          <cell r="A198" t="str">
            <v>Boyd</v>
          </cell>
          <cell r="B198" t="str">
            <v>Bir</v>
          </cell>
          <cell r="C198">
            <v>2</v>
          </cell>
          <cell r="D198">
            <v>14</v>
          </cell>
          <cell r="F198">
            <v>1.5</v>
          </cell>
        </row>
        <row r="199">
          <cell r="A199" t="str">
            <v>Cline</v>
          </cell>
          <cell r="B199" t="str">
            <v>Bir</v>
          </cell>
          <cell r="C199">
            <v>2.5</v>
          </cell>
          <cell r="D199">
            <v>20</v>
          </cell>
          <cell r="F199">
            <v>4</v>
          </cell>
        </row>
        <row r="200">
          <cell r="A200" t="str">
            <v>Cugliari</v>
          </cell>
          <cell r="B200" t="str">
            <v>Bir</v>
          </cell>
          <cell r="C200">
            <v>1</v>
          </cell>
          <cell r="D200">
            <v>7</v>
          </cell>
          <cell r="F200">
            <v>2.5</v>
          </cell>
        </row>
        <row r="201">
          <cell r="A201" t="str">
            <v>Gary</v>
          </cell>
          <cell r="B201" t="str">
            <v>Bir</v>
          </cell>
          <cell r="C201">
            <v>0</v>
          </cell>
          <cell r="D201">
            <v>0</v>
          </cell>
          <cell r="F201">
            <v>1</v>
          </cell>
        </row>
        <row r="202">
          <cell r="A202" t="str">
            <v>Gentry</v>
          </cell>
          <cell r="B202" t="str">
            <v>Bir</v>
          </cell>
          <cell r="C202">
            <v>3.5</v>
          </cell>
          <cell r="D202">
            <v>27</v>
          </cell>
          <cell r="F202">
            <v>3</v>
          </cell>
        </row>
        <row r="203">
          <cell r="A203" t="str">
            <v>Murphy</v>
          </cell>
          <cell r="B203" t="str">
            <v>Bir</v>
          </cell>
          <cell r="C203">
            <v>0</v>
          </cell>
          <cell r="D203">
            <v>0</v>
          </cell>
          <cell r="F203">
            <v>0.5</v>
          </cell>
        </row>
        <row r="204">
          <cell r="A204" t="str">
            <v>Paggett</v>
          </cell>
          <cell r="B204" t="str">
            <v>Bir</v>
          </cell>
          <cell r="C204">
            <v>3</v>
          </cell>
          <cell r="D204">
            <v>8</v>
          </cell>
          <cell r="F204">
            <v>2</v>
          </cell>
        </row>
        <row r="205">
          <cell r="A205" t="str">
            <v>Perko</v>
          </cell>
          <cell r="B205" t="str">
            <v>Bir</v>
          </cell>
          <cell r="C205">
            <v>9.5</v>
          </cell>
          <cell r="D205">
            <v>70</v>
          </cell>
          <cell r="F205">
            <v>8.5</v>
          </cell>
        </row>
        <row r="206">
          <cell r="A206" t="str">
            <v>Pureifory</v>
          </cell>
          <cell r="B206" t="str">
            <v>Bir</v>
          </cell>
          <cell r="C206">
            <v>6</v>
          </cell>
          <cell r="D206">
            <v>53</v>
          </cell>
          <cell r="F206">
            <v>10</v>
          </cell>
        </row>
        <row r="207">
          <cell r="A207" t="str">
            <v>Roe</v>
          </cell>
          <cell r="B207" t="str">
            <v>Bir</v>
          </cell>
          <cell r="C207">
            <v>0</v>
          </cell>
          <cell r="D207">
            <v>0</v>
          </cell>
          <cell r="F207">
            <v>0.5</v>
          </cell>
        </row>
        <row r="208">
          <cell r="A208" t="str">
            <v>Sales</v>
          </cell>
          <cell r="B208" t="str">
            <v>Bir</v>
          </cell>
          <cell r="C208">
            <v>1</v>
          </cell>
          <cell r="D208">
            <v>9</v>
          </cell>
          <cell r="F208">
            <v>1</v>
          </cell>
        </row>
        <row r="209">
          <cell r="A209" t="str">
            <v>Spencer</v>
          </cell>
          <cell r="B209" t="str">
            <v>Bir</v>
          </cell>
          <cell r="C209">
            <v>5.5</v>
          </cell>
          <cell r="D209">
            <v>21</v>
          </cell>
          <cell r="F209">
            <v>5.5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 Mch"/>
      <sheetName val="at Mem"/>
      <sheetName val="vs Hou"/>
      <sheetName val="vs Okl"/>
      <sheetName val="at NO"/>
      <sheetName val="at Was"/>
      <sheetName val="vs SA"/>
      <sheetName val="at Phi"/>
      <sheetName val="vs LA"/>
      <sheetName val="vs Oak"/>
      <sheetName val="at SA"/>
      <sheetName val="at Den"/>
      <sheetName val="vs Bir"/>
      <sheetName val="vs NJ"/>
      <sheetName val="at Okl"/>
      <sheetName val="at Hou"/>
      <sheetName val="vs Arz"/>
      <sheetName val="vs Mch"/>
      <sheetName val="Playoff 1"/>
      <sheetName val="Playoff 2"/>
      <sheetName val="Playoff 3"/>
      <sheetName val="Playoff 4"/>
      <sheetName val="Summary"/>
      <sheetName val="extra 3"/>
      <sheetName val="Roster"/>
    </sheetNames>
    <sheetDataSet>
      <sheetData sheetId="0">
        <row r="11">
          <cell r="D11">
            <v>318</v>
          </cell>
          <cell r="M11">
            <v>405</v>
          </cell>
        </row>
        <row r="12">
          <cell r="D12">
            <v>121</v>
          </cell>
          <cell r="M12">
            <v>184</v>
          </cell>
        </row>
        <row r="13">
          <cell r="D13">
            <v>159</v>
          </cell>
          <cell r="M13">
            <v>197</v>
          </cell>
        </row>
        <row r="14">
          <cell r="D14">
            <v>38</v>
          </cell>
          <cell r="M14">
            <v>24</v>
          </cell>
        </row>
        <row r="15">
          <cell r="C15">
            <v>52</v>
          </cell>
          <cell r="D15">
            <v>163</v>
          </cell>
          <cell r="E15">
            <v>0.31901840490797545</v>
          </cell>
          <cell r="N15">
            <v>0.40721649484536082</v>
          </cell>
          <cell r="R15" t="str">
            <v>52/163</v>
          </cell>
          <cell r="S15" t="str">
            <v>79/194</v>
          </cell>
        </row>
        <row r="16">
          <cell r="C16">
            <v>7</v>
          </cell>
          <cell r="D16">
            <v>12</v>
          </cell>
          <cell r="E16">
            <v>0.58333333333333337</v>
          </cell>
          <cell r="N16">
            <v>0.45454545454545453</v>
          </cell>
          <cell r="R16" t="str">
            <v>7/12</v>
          </cell>
          <cell r="S16" t="str">
            <v>5/11</v>
          </cell>
        </row>
        <row r="18">
          <cell r="D18">
            <v>429</v>
          </cell>
          <cell r="M18">
            <v>616</v>
          </cell>
        </row>
        <row r="19">
          <cell r="D19">
            <v>2031</v>
          </cell>
          <cell r="E19">
            <v>112.83333333333333</v>
          </cell>
          <cell r="M19">
            <v>3020</v>
          </cell>
          <cell r="N19">
            <v>167.77777777777777</v>
          </cell>
        </row>
        <row r="20">
          <cell r="D20">
            <v>4.7342657342657342</v>
          </cell>
          <cell r="M20">
            <v>4.9025974025974026</v>
          </cell>
        </row>
        <row r="22">
          <cell r="D22">
            <v>545</v>
          </cell>
          <cell r="M22">
            <v>486</v>
          </cell>
        </row>
        <row r="23">
          <cell r="D23">
            <v>286</v>
          </cell>
          <cell r="M23">
            <v>310</v>
          </cell>
        </row>
        <row r="24">
          <cell r="D24">
            <v>52.477064220183486</v>
          </cell>
          <cell r="M24">
            <v>63.786008230452673</v>
          </cell>
        </row>
        <row r="25">
          <cell r="D25">
            <v>3375</v>
          </cell>
          <cell r="M25">
            <v>4307</v>
          </cell>
        </row>
        <row r="26">
          <cell r="D26">
            <v>25</v>
          </cell>
          <cell r="M26">
            <v>29</v>
          </cell>
        </row>
        <row r="27">
          <cell r="D27">
            <v>221</v>
          </cell>
          <cell r="M27">
            <v>220</v>
          </cell>
        </row>
        <row r="28">
          <cell r="D28">
            <v>3154</v>
          </cell>
          <cell r="E28">
            <v>175.22222222222223</v>
          </cell>
          <cell r="M28">
            <v>4087</v>
          </cell>
          <cell r="N28">
            <v>227.05555555555554</v>
          </cell>
        </row>
        <row r="29">
          <cell r="D29">
            <v>5.5333333333333332</v>
          </cell>
          <cell r="M29">
            <v>7.9359223300970871</v>
          </cell>
        </row>
        <row r="30">
          <cell r="D30">
            <v>11.8006993006993</v>
          </cell>
          <cell r="M30">
            <v>13.893548387096773</v>
          </cell>
        </row>
        <row r="33">
          <cell r="D33">
            <v>5185</v>
          </cell>
          <cell r="E33">
            <v>288.05555555555554</v>
          </cell>
          <cell r="M33">
            <v>7107</v>
          </cell>
          <cell r="N33">
            <v>394.83333333333331</v>
          </cell>
        </row>
        <row r="34">
          <cell r="D34">
            <v>39.170684667309544</v>
          </cell>
          <cell r="M34">
            <v>42.493316448571832</v>
          </cell>
        </row>
        <row r="35">
          <cell r="D35">
            <v>60.829315332690449</v>
          </cell>
          <cell r="M35">
            <v>57.506683551428175</v>
          </cell>
        </row>
        <row r="37">
          <cell r="D37">
            <v>999</v>
          </cell>
          <cell r="M37">
            <v>1131</v>
          </cell>
        </row>
        <row r="38">
          <cell r="D38">
            <v>5.1901901901901901</v>
          </cell>
          <cell r="M38">
            <v>6.2838196286472146</v>
          </cell>
        </row>
        <row r="41">
          <cell r="D41">
            <v>29</v>
          </cell>
          <cell r="M41">
            <v>8</v>
          </cell>
        </row>
        <row r="42">
          <cell r="D42">
            <v>240</v>
          </cell>
          <cell r="M42">
            <v>221</v>
          </cell>
        </row>
        <row r="43">
          <cell r="D43">
            <v>1</v>
          </cell>
          <cell r="M43">
            <v>2</v>
          </cell>
        </row>
        <row r="45">
          <cell r="D45">
            <v>72</v>
          </cell>
          <cell r="M45">
            <v>70</v>
          </cell>
        </row>
        <row r="46">
          <cell r="D46">
            <v>3007</v>
          </cell>
          <cell r="M46">
            <v>2671</v>
          </cell>
        </row>
        <row r="47">
          <cell r="D47">
            <v>41.763888888888886</v>
          </cell>
          <cell r="M47">
            <v>38.157142857142858</v>
          </cell>
        </row>
        <row r="49">
          <cell r="D49">
            <v>48</v>
          </cell>
          <cell r="M49">
            <v>35</v>
          </cell>
        </row>
        <row r="50">
          <cell r="D50">
            <v>344</v>
          </cell>
          <cell r="M50">
            <v>202</v>
          </cell>
        </row>
        <row r="51">
          <cell r="D51">
            <v>7.166666666666667</v>
          </cell>
          <cell r="M51">
            <v>5.7714285714285714</v>
          </cell>
        </row>
        <row r="52">
          <cell r="D52">
            <v>3</v>
          </cell>
          <cell r="M52">
            <v>15</v>
          </cell>
        </row>
        <row r="53">
          <cell r="D53">
            <v>1</v>
          </cell>
          <cell r="M53">
            <v>0</v>
          </cell>
        </row>
        <row r="55">
          <cell r="D55">
            <v>101</v>
          </cell>
          <cell r="M55">
            <v>66</v>
          </cell>
        </row>
        <row r="56">
          <cell r="D56">
            <v>2074</v>
          </cell>
          <cell r="M56">
            <v>1256</v>
          </cell>
        </row>
        <row r="57">
          <cell r="D57">
            <v>20.534653465346533</v>
          </cell>
          <cell r="M57">
            <v>19.030303030303031</v>
          </cell>
        </row>
        <row r="58">
          <cell r="D58">
            <v>0</v>
          </cell>
          <cell r="M58">
            <v>0</v>
          </cell>
        </row>
        <row r="60">
          <cell r="D60">
            <v>71</v>
          </cell>
          <cell r="M60">
            <v>112</v>
          </cell>
        </row>
        <row r="61">
          <cell r="D61">
            <v>5</v>
          </cell>
          <cell r="M61">
            <v>13</v>
          </cell>
        </row>
        <row r="62">
          <cell r="D62">
            <v>7.042253521126761</v>
          </cell>
          <cell r="M62">
            <v>11.607142857142858</v>
          </cell>
        </row>
        <row r="63">
          <cell r="D63">
            <v>4221</v>
          </cell>
          <cell r="M63">
            <v>6994</v>
          </cell>
        </row>
        <row r="65">
          <cell r="D65">
            <v>119</v>
          </cell>
          <cell r="M65">
            <v>147</v>
          </cell>
        </row>
        <row r="66">
          <cell r="D66">
            <v>937</v>
          </cell>
          <cell r="M66">
            <v>1319</v>
          </cell>
        </row>
        <row r="68">
          <cell r="D68">
            <v>44</v>
          </cell>
          <cell r="M68">
            <v>32</v>
          </cell>
        </row>
        <row r="69">
          <cell r="D69">
            <v>14</v>
          </cell>
          <cell r="M69">
            <v>18</v>
          </cell>
        </row>
        <row r="70">
          <cell r="D70">
            <v>4</v>
          </cell>
          <cell r="M70">
            <v>3</v>
          </cell>
        </row>
        <row r="71">
          <cell r="D71">
            <v>0</v>
          </cell>
          <cell r="M71">
            <v>0</v>
          </cell>
        </row>
        <row r="72">
          <cell r="D72">
            <v>11</v>
          </cell>
          <cell r="M72">
            <v>26</v>
          </cell>
        </row>
        <row r="73">
          <cell r="D73">
            <v>0</v>
          </cell>
          <cell r="M73">
            <v>0</v>
          </cell>
        </row>
        <row r="75">
          <cell r="D75">
            <v>303</v>
          </cell>
          <cell r="M75">
            <v>568</v>
          </cell>
        </row>
        <row r="76">
          <cell r="D76">
            <v>33</v>
          </cell>
          <cell r="M76">
            <v>68</v>
          </cell>
        </row>
        <row r="77">
          <cell r="D77">
            <v>14</v>
          </cell>
          <cell r="M77">
            <v>37</v>
          </cell>
        </row>
        <row r="78">
          <cell r="D78">
            <v>16</v>
          </cell>
          <cell r="M78">
            <v>30</v>
          </cell>
        </row>
        <row r="79">
          <cell r="D79">
            <v>3</v>
          </cell>
          <cell r="M79">
            <v>1</v>
          </cell>
        </row>
        <row r="80">
          <cell r="D80">
            <v>30</v>
          </cell>
          <cell r="M80">
            <v>60</v>
          </cell>
        </row>
        <row r="81">
          <cell r="D81">
            <v>2</v>
          </cell>
          <cell r="M81">
            <v>2</v>
          </cell>
        </row>
        <row r="82">
          <cell r="D82">
            <v>1</v>
          </cell>
          <cell r="M82">
            <v>0</v>
          </cell>
        </row>
        <row r="83">
          <cell r="D83">
            <v>23</v>
          </cell>
          <cell r="M83">
            <v>32</v>
          </cell>
        </row>
        <row r="84">
          <cell r="D84">
            <v>29</v>
          </cell>
          <cell r="M84">
            <v>35</v>
          </cell>
        </row>
        <row r="85">
          <cell r="D85">
            <v>79.310344827586206</v>
          </cell>
          <cell r="M85">
            <v>91.428571428571431</v>
          </cell>
        </row>
        <row r="86">
          <cell r="D86" t="str">
            <v>28:09</v>
          </cell>
          <cell r="M86" t="str">
            <v>32:24</v>
          </cell>
        </row>
        <row r="90">
          <cell r="B90" t="str">
            <v>Chi</v>
          </cell>
          <cell r="C90">
            <v>5</v>
          </cell>
          <cell r="D90">
            <v>64</v>
          </cell>
          <cell r="E90">
            <v>12.8</v>
          </cell>
          <cell r="F90">
            <v>25</v>
          </cell>
          <cell r="G90">
            <v>0</v>
          </cell>
          <cell r="H90">
            <v>0</v>
          </cell>
        </row>
        <row r="91">
          <cell r="A91" t="str">
            <v>Canada</v>
          </cell>
          <cell r="B91" t="str">
            <v>Chi</v>
          </cell>
          <cell r="C91">
            <v>164</v>
          </cell>
          <cell r="D91">
            <v>895</v>
          </cell>
          <cell r="E91">
            <v>5.4573170731707314</v>
          </cell>
          <cell r="F91">
            <v>34</v>
          </cell>
          <cell r="G91">
            <v>7</v>
          </cell>
          <cell r="H91">
            <v>9</v>
          </cell>
        </row>
        <row r="92">
          <cell r="A92" t="str">
            <v>Evans</v>
          </cell>
          <cell r="B92" t="str">
            <v>Chi</v>
          </cell>
          <cell r="C92">
            <v>19</v>
          </cell>
          <cell r="D92">
            <v>59</v>
          </cell>
          <cell r="E92">
            <v>3.1052631578947367</v>
          </cell>
          <cell r="F92">
            <v>21</v>
          </cell>
          <cell r="G92">
            <v>1</v>
          </cell>
          <cell r="H92">
            <v>2</v>
          </cell>
        </row>
        <row r="93">
          <cell r="A93" t="str">
            <v>Ferguson</v>
          </cell>
          <cell r="B93" t="str">
            <v>Chi</v>
          </cell>
          <cell r="C93">
            <v>102</v>
          </cell>
          <cell r="D93">
            <v>462</v>
          </cell>
          <cell r="E93">
            <v>4.5294117647058822</v>
          </cell>
          <cell r="F93">
            <v>32</v>
          </cell>
          <cell r="G93">
            <v>4</v>
          </cell>
          <cell r="H93">
            <v>3</v>
          </cell>
        </row>
        <row r="94">
          <cell r="A94" t="str">
            <v>Ford</v>
          </cell>
          <cell r="B94" t="str">
            <v>Chi</v>
          </cell>
          <cell r="C94">
            <v>40</v>
          </cell>
          <cell r="D94">
            <v>116</v>
          </cell>
          <cell r="E94">
            <v>2.9</v>
          </cell>
          <cell r="F94">
            <v>15</v>
          </cell>
          <cell r="G94">
            <v>1</v>
          </cell>
          <cell r="H94">
            <v>4</v>
          </cell>
        </row>
        <row r="95">
          <cell r="A95" t="str">
            <v>Gossett</v>
          </cell>
          <cell r="B95" t="str">
            <v>Chi</v>
          </cell>
          <cell r="C95">
            <v>1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Middleton</v>
          </cell>
          <cell r="B96" t="str">
            <v>Chi</v>
          </cell>
          <cell r="C96">
            <v>5</v>
          </cell>
          <cell r="D96">
            <v>10</v>
          </cell>
          <cell r="E96">
            <v>2</v>
          </cell>
          <cell r="F96">
            <v>4</v>
          </cell>
          <cell r="G96">
            <v>0</v>
          </cell>
          <cell r="H96">
            <v>0</v>
          </cell>
        </row>
        <row r="97">
          <cell r="A97" t="str">
            <v>Reeves</v>
          </cell>
          <cell r="B97" t="str">
            <v>Chi</v>
          </cell>
          <cell r="C97">
            <v>10</v>
          </cell>
          <cell r="D97">
            <v>57</v>
          </cell>
          <cell r="E97">
            <v>5.7</v>
          </cell>
          <cell r="F97">
            <v>10</v>
          </cell>
          <cell r="G97">
            <v>0</v>
          </cell>
          <cell r="H97">
            <v>0</v>
          </cell>
        </row>
        <row r="98">
          <cell r="A98" t="str">
            <v>Stone</v>
          </cell>
          <cell r="B98" t="str">
            <v>Chi</v>
          </cell>
          <cell r="C98">
            <v>18</v>
          </cell>
          <cell r="D98">
            <v>94</v>
          </cell>
          <cell r="E98">
            <v>5.2222222222222223</v>
          </cell>
          <cell r="F98">
            <v>39</v>
          </cell>
          <cell r="G98">
            <v>1</v>
          </cell>
          <cell r="H98">
            <v>0</v>
          </cell>
        </row>
        <row r="99">
          <cell r="A99" t="str">
            <v>Worthy</v>
          </cell>
          <cell r="B99" t="str">
            <v>Chi</v>
          </cell>
          <cell r="C99">
            <v>65</v>
          </cell>
          <cell r="D99">
            <v>274</v>
          </cell>
          <cell r="E99">
            <v>4.2153846153846155</v>
          </cell>
          <cell r="F99">
            <v>46</v>
          </cell>
          <cell r="G99">
            <v>0</v>
          </cell>
          <cell r="H99">
            <v>5</v>
          </cell>
        </row>
        <row r="108">
          <cell r="B108" t="str">
            <v>Chi</v>
          </cell>
          <cell r="C108">
            <v>63</v>
          </cell>
          <cell r="D108">
            <v>957</v>
          </cell>
          <cell r="E108">
            <v>15.19047619047619</v>
          </cell>
          <cell r="F108">
            <v>45</v>
          </cell>
          <cell r="G108">
            <v>9</v>
          </cell>
          <cell r="H108">
            <v>0</v>
          </cell>
        </row>
        <row r="109">
          <cell r="A109" t="str">
            <v>Canada</v>
          </cell>
          <cell r="B109" t="str">
            <v>Chi</v>
          </cell>
          <cell r="C109">
            <v>54</v>
          </cell>
          <cell r="D109">
            <v>472</v>
          </cell>
          <cell r="E109">
            <v>8.7407407407407405</v>
          </cell>
          <cell r="F109">
            <v>23</v>
          </cell>
          <cell r="G109">
            <v>0</v>
          </cell>
          <cell r="H109">
            <v>1</v>
          </cell>
        </row>
        <row r="110">
          <cell r="A110" t="str">
            <v>Ehlebracht</v>
          </cell>
          <cell r="B110" t="str">
            <v>Chi</v>
          </cell>
          <cell r="C110">
            <v>2</v>
          </cell>
          <cell r="D110">
            <v>17</v>
          </cell>
          <cell r="E110">
            <v>8.5</v>
          </cell>
          <cell r="F110">
            <v>10</v>
          </cell>
          <cell r="G110">
            <v>0</v>
          </cell>
          <cell r="H110">
            <v>0</v>
          </cell>
        </row>
        <row r="111">
          <cell r="A111" t="str">
            <v>Ferguson</v>
          </cell>
          <cell r="B111" t="str">
            <v>Chi</v>
          </cell>
          <cell r="C111">
            <v>6</v>
          </cell>
          <cell r="D111">
            <v>47</v>
          </cell>
          <cell r="E111">
            <v>7.833333333333333</v>
          </cell>
          <cell r="F111">
            <v>17</v>
          </cell>
          <cell r="G111">
            <v>0</v>
          </cell>
          <cell r="H111">
            <v>0</v>
          </cell>
        </row>
        <row r="112">
          <cell r="A112" t="str">
            <v>Flowers</v>
          </cell>
          <cell r="B112" t="str">
            <v>Chi</v>
          </cell>
          <cell r="C112">
            <v>6</v>
          </cell>
          <cell r="D112">
            <v>27</v>
          </cell>
          <cell r="E112">
            <v>4.5</v>
          </cell>
          <cell r="F112">
            <v>7</v>
          </cell>
          <cell r="G112">
            <v>0</v>
          </cell>
          <cell r="H112">
            <v>0</v>
          </cell>
        </row>
        <row r="113">
          <cell r="A113" t="str">
            <v>Ford</v>
          </cell>
          <cell r="B113" t="str">
            <v>Chi</v>
          </cell>
          <cell r="C113">
            <v>3</v>
          </cell>
          <cell r="D113">
            <v>11</v>
          </cell>
          <cell r="E113">
            <v>3.6666666666666665</v>
          </cell>
          <cell r="F113">
            <v>8</v>
          </cell>
          <cell r="G113">
            <v>0</v>
          </cell>
          <cell r="H113">
            <v>0</v>
          </cell>
        </row>
        <row r="114">
          <cell r="A114" t="str">
            <v>Haines</v>
          </cell>
          <cell r="B114" t="str">
            <v>Chi</v>
          </cell>
          <cell r="C114">
            <v>45</v>
          </cell>
          <cell r="D114">
            <v>813</v>
          </cell>
          <cell r="E114">
            <v>18.066666666666666</v>
          </cell>
          <cell r="F114">
            <v>49</v>
          </cell>
          <cell r="G114">
            <v>4</v>
          </cell>
          <cell r="H114">
            <v>2</v>
          </cell>
        </row>
        <row r="115">
          <cell r="A115" t="str">
            <v>Hoppock</v>
          </cell>
          <cell r="B115" t="str">
            <v>Chi</v>
          </cell>
          <cell r="C115">
            <v>3</v>
          </cell>
          <cell r="D115">
            <v>5</v>
          </cell>
          <cell r="E115">
            <v>1.6666666666666667</v>
          </cell>
          <cell r="F115">
            <v>5</v>
          </cell>
          <cell r="G115">
            <v>0</v>
          </cell>
          <cell r="H115">
            <v>0</v>
          </cell>
        </row>
        <row r="116">
          <cell r="B116" t="str">
            <v>Chi</v>
          </cell>
          <cell r="C116">
            <v>2</v>
          </cell>
          <cell r="D116">
            <v>14</v>
          </cell>
          <cell r="E116">
            <v>7</v>
          </cell>
          <cell r="F116">
            <v>8</v>
          </cell>
          <cell r="G116">
            <v>0</v>
          </cell>
          <cell r="H116">
            <v>0</v>
          </cell>
        </row>
        <row r="117">
          <cell r="A117" t="str">
            <v>Keel</v>
          </cell>
          <cell r="B117" t="str">
            <v>Chi</v>
          </cell>
          <cell r="C117">
            <v>26</v>
          </cell>
          <cell r="D117">
            <v>222</v>
          </cell>
          <cell r="E117">
            <v>8.5384615384615383</v>
          </cell>
          <cell r="F117">
            <v>20</v>
          </cell>
          <cell r="G117">
            <v>1</v>
          </cell>
          <cell r="H117">
            <v>0</v>
          </cell>
        </row>
        <row r="118">
          <cell r="B118" t="str">
            <v>Chi</v>
          </cell>
          <cell r="C118">
            <v>33</v>
          </cell>
          <cell r="D118">
            <v>394</v>
          </cell>
          <cell r="E118">
            <v>11.939393939393939</v>
          </cell>
          <cell r="F118">
            <v>33</v>
          </cell>
          <cell r="G118">
            <v>0</v>
          </cell>
          <cell r="H118">
            <v>0</v>
          </cell>
        </row>
        <row r="119">
          <cell r="A119" t="str">
            <v>MaGee</v>
          </cell>
          <cell r="B119" t="str">
            <v>Chi</v>
          </cell>
          <cell r="C119">
            <v>5</v>
          </cell>
          <cell r="D119">
            <v>22</v>
          </cell>
          <cell r="E119">
            <v>4.4000000000000004</v>
          </cell>
          <cell r="F119">
            <v>10</v>
          </cell>
          <cell r="G119">
            <v>1</v>
          </cell>
          <cell r="H119">
            <v>0</v>
          </cell>
        </row>
        <row r="120">
          <cell r="A120" t="str">
            <v>McClain</v>
          </cell>
          <cell r="B120" t="str">
            <v>Chi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 t="str">
            <v>Middleton</v>
          </cell>
          <cell r="B121" t="str">
            <v>Chi</v>
          </cell>
          <cell r="C121">
            <v>2</v>
          </cell>
          <cell r="D121">
            <v>20</v>
          </cell>
          <cell r="E121">
            <v>10</v>
          </cell>
          <cell r="F121">
            <v>11</v>
          </cell>
          <cell r="G121">
            <v>0</v>
          </cell>
          <cell r="H121">
            <v>0</v>
          </cell>
        </row>
        <row r="122">
          <cell r="A122" t="str">
            <v>Potts</v>
          </cell>
          <cell r="B122" t="str">
            <v>Chi</v>
          </cell>
          <cell r="C122">
            <v>5</v>
          </cell>
          <cell r="D122">
            <v>71</v>
          </cell>
          <cell r="E122">
            <v>14.2</v>
          </cell>
          <cell r="F122">
            <v>22</v>
          </cell>
          <cell r="G122">
            <v>0</v>
          </cell>
          <cell r="H122">
            <v>0</v>
          </cell>
        </row>
        <row r="123">
          <cell r="A123" t="str">
            <v>Stone</v>
          </cell>
          <cell r="B123" t="str">
            <v>Chi</v>
          </cell>
          <cell r="C123">
            <v>12</v>
          </cell>
          <cell r="D123">
            <v>75</v>
          </cell>
          <cell r="E123">
            <v>6.25</v>
          </cell>
          <cell r="F123">
            <v>13</v>
          </cell>
          <cell r="G123">
            <v>0</v>
          </cell>
          <cell r="H123">
            <v>0</v>
          </cell>
        </row>
        <row r="124">
          <cell r="A124" t="str">
            <v>Worthy</v>
          </cell>
          <cell r="B124" t="str">
            <v>Chi</v>
          </cell>
          <cell r="C124">
            <v>19</v>
          </cell>
          <cell r="D124">
            <v>208</v>
          </cell>
          <cell r="E124">
            <v>10.947368421052632</v>
          </cell>
          <cell r="F124">
            <v>27</v>
          </cell>
          <cell r="G124">
            <v>1</v>
          </cell>
          <cell r="H124">
            <v>0</v>
          </cell>
        </row>
        <row r="128">
          <cell r="A128" t="str">
            <v>Evans</v>
          </cell>
          <cell r="B128" t="str">
            <v>Chi</v>
          </cell>
          <cell r="C128">
            <v>414</v>
          </cell>
          <cell r="D128">
            <v>211</v>
          </cell>
          <cell r="E128">
            <v>50.966183574879231</v>
          </cell>
          <cell r="F128">
            <v>2631</v>
          </cell>
          <cell r="G128">
            <v>13</v>
          </cell>
          <cell r="H128">
            <v>49</v>
          </cell>
          <cell r="I128">
            <v>26</v>
          </cell>
          <cell r="J128">
            <v>3.1400966183574881</v>
          </cell>
          <cell r="K128">
            <v>6.2801932367149762</v>
          </cell>
          <cell r="L128">
            <v>6.3550724637681162</v>
          </cell>
          <cell r="M128">
            <v>55.334138486312391</v>
          </cell>
          <cell r="N128">
            <v>3</v>
          </cell>
          <cell r="O128">
            <v>15</v>
          </cell>
        </row>
        <row r="129">
          <cell r="A129" t="str">
            <v>Ferguson</v>
          </cell>
          <cell r="B129" t="str">
            <v>Chi</v>
          </cell>
          <cell r="C129">
            <v>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39.583333333333336</v>
          </cell>
          <cell r="N129">
            <v>0</v>
          </cell>
          <cell r="O129">
            <v>0</v>
          </cell>
        </row>
        <row r="130">
          <cell r="A130" t="str">
            <v>Koegel</v>
          </cell>
          <cell r="B130" t="str">
            <v>Chi</v>
          </cell>
          <cell r="C130">
            <v>2</v>
          </cell>
          <cell r="D130">
            <v>2</v>
          </cell>
          <cell r="E130">
            <v>100</v>
          </cell>
          <cell r="F130">
            <v>17</v>
          </cell>
          <cell r="G130">
            <v>0</v>
          </cell>
          <cell r="H130">
            <v>10</v>
          </cell>
          <cell r="I130">
            <v>0</v>
          </cell>
          <cell r="J130">
            <v>0</v>
          </cell>
          <cell r="K130">
            <v>0</v>
          </cell>
          <cell r="L130">
            <v>8.5</v>
          </cell>
          <cell r="M130">
            <v>102.08333333333333</v>
          </cell>
          <cell r="N130">
            <v>0</v>
          </cell>
          <cell r="O130">
            <v>0</v>
          </cell>
        </row>
        <row r="131">
          <cell r="A131" t="str">
            <v>Reeves</v>
          </cell>
          <cell r="B131" t="str">
            <v>Chi</v>
          </cell>
          <cell r="C131">
            <v>128</v>
          </cell>
          <cell r="D131">
            <v>73</v>
          </cell>
          <cell r="E131">
            <v>57.03125</v>
          </cell>
          <cell r="F131">
            <v>727</v>
          </cell>
          <cell r="G131">
            <v>3</v>
          </cell>
          <cell r="H131">
            <v>28</v>
          </cell>
          <cell r="I131">
            <v>3</v>
          </cell>
          <cell r="J131">
            <v>2.34375</v>
          </cell>
          <cell r="K131">
            <v>2.34375</v>
          </cell>
          <cell r="L131">
            <v>5.6796875</v>
          </cell>
          <cell r="M131">
            <v>71.321614583333329</v>
          </cell>
          <cell r="N131">
            <v>1</v>
          </cell>
          <cell r="O131">
            <v>10</v>
          </cell>
        </row>
        <row r="136">
          <cell r="A136" t="str">
            <v>Daniel</v>
          </cell>
          <cell r="B136" t="str">
            <v>Chi</v>
          </cell>
          <cell r="C136">
            <v>48</v>
          </cell>
          <cell r="D136">
            <v>3</v>
          </cell>
          <cell r="E136">
            <v>344</v>
          </cell>
          <cell r="F136">
            <v>7.166666666666667</v>
          </cell>
          <cell r="G136">
            <v>53</v>
          </cell>
          <cell r="H136">
            <v>1</v>
          </cell>
          <cell r="I136">
            <v>7</v>
          </cell>
        </row>
        <row r="146">
          <cell r="A146" t="str">
            <v>Daniel</v>
          </cell>
          <cell r="B146" t="str">
            <v>Chi</v>
          </cell>
          <cell r="C146">
            <v>31</v>
          </cell>
          <cell r="D146">
            <v>698</v>
          </cell>
          <cell r="E146">
            <v>22.516129032258064</v>
          </cell>
          <cell r="F146">
            <v>41</v>
          </cell>
          <cell r="G146">
            <v>0</v>
          </cell>
          <cell r="H146">
            <v>2</v>
          </cell>
        </row>
        <row r="147">
          <cell r="A147" t="str">
            <v>Ford</v>
          </cell>
          <cell r="B147" t="str">
            <v>Chi</v>
          </cell>
          <cell r="C147">
            <v>28</v>
          </cell>
          <cell r="D147">
            <v>614</v>
          </cell>
          <cell r="E147">
            <v>21.928571428571427</v>
          </cell>
          <cell r="F147">
            <v>41</v>
          </cell>
          <cell r="G147">
            <v>0</v>
          </cell>
          <cell r="H147">
            <v>0</v>
          </cell>
        </row>
        <row r="148">
          <cell r="A148" t="str">
            <v>Fox</v>
          </cell>
          <cell r="B148" t="str">
            <v>Chi</v>
          </cell>
          <cell r="C148">
            <v>2</v>
          </cell>
          <cell r="D148">
            <v>40</v>
          </cell>
          <cell r="E148">
            <v>20</v>
          </cell>
          <cell r="F148">
            <v>21</v>
          </cell>
          <cell r="G148">
            <v>0</v>
          </cell>
          <cell r="H148">
            <v>0</v>
          </cell>
        </row>
        <row r="149">
          <cell r="A149" t="str">
            <v>Gillen</v>
          </cell>
          <cell r="B149" t="str">
            <v>Chi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B150" t="str">
            <v>Chi</v>
          </cell>
          <cell r="C150">
            <v>28</v>
          </cell>
          <cell r="D150">
            <v>553</v>
          </cell>
          <cell r="E150">
            <v>19.75</v>
          </cell>
          <cell r="F150">
            <v>40</v>
          </cell>
          <cell r="G150">
            <v>0</v>
          </cell>
          <cell r="H150">
            <v>4</v>
          </cell>
        </row>
        <row r="151">
          <cell r="A151" t="str">
            <v>Jostes</v>
          </cell>
          <cell r="B151" t="str">
            <v>Chi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Plank</v>
          </cell>
          <cell r="B152" t="str">
            <v>Chi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Puha</v>
          </cell>
          <cell r="B153" t="str">
            <v>Chi</v>
          </cell>
          <cell r="C153">
            <v>2</v>
          </cell>
          <cell r="D153">
            <v>24</v>
          </cell>
          <cell r="E153">
            <v>12</v>
          </cell>
          <cell r="F153">
            <v>14</v>
          </cell>
          <cell r="G153">
            <v>0</v>
          </cell>
          <cell r="H153">
            <v>0</v>
          </cell>
        </row>
        <row r="154">
          <cell r="A154" t="str">
            <v>Stone</v>
          </cell>
          <cell r="B154" t="str">
            <v>Chi</v>
          </cell>
          <cell r="C154">
            <v>3</v>
          </cell>
          <cell r="D154">
            <v>47</v>
          </cell>
          <cell r="E154">
            <v>15.666666666666666</v>
          </cell>
          <cell r="F154">
            <v>21</v>
          </cell>
          <cell r="G154">
            <v>0</v>
          </cell>
          <cell r="H154">
            <v>0</v>
          </cell>
        </row>
        <row r="155">
          <cell r="A155" t="str">
            <v>Stroth</v>
          </cell>
          <cell r="B155" t="str">
            <v>Chi</v>
          </cell>
          <cell r="C155">
            <v>2</v>
          </cell>
          <cell r="D155">
            <v>22</v>
          </cell>
          <cell r="E155">
            <v>11</v>
          </cell>
          <cell r="F155">
            <v>14</v>
          </cell>
          <cell r="G155">
            <v>0</v>
          </cell>
          <cell r="H155">
            <v>0</v>
          </cell>
        </row>
        <row r="156">
          <cell r="A156" t="str">
            <v>Wilcox</v>
          </cell>
          <cell r="B156" t="str">
            <v>Chi</v>
          </cell>
          <cell r="C156">
            <v>5</v>
          </cell>
          <cell r="D156">
            <v>76</v>
          </cell>
          <cell r="E156">
            <v>15.2</v>
          </cell>
          <cell r="F156">
            <v>22</v>
          </cell>
          <cell r="G156">
            <v>0</v>
          </cell>
          <cell r="H156">
            <v>0</v>
          </cell>
        </row>
        <row r="161">
          <cell r="A161" t="str">
            <v>Gossett</v>
          </cell>
          <cell r="B161" t="str">
            <v>Chi</v>
          </cell>
          <cell r="C161">
            <v>72</v>
          </cell>
          <cell r="D161">
            <v>3007</v>
          </cell>
          <cell r="E161">
            <v>41.763888888888886</v>
          </cell>
          <cell r="F161">
            <v>64</v>
          </cell>
          <cell r="G161">
            <v>0</v>
          </cell>
          <cell r="H161">
            <v>0</v>
          </cell>
        </row>
        <row r="169">
          <cell r="A169" t="str">
            <v>Seibel</v>
          </cell>
          <cell r="B169" t="str">
            <v>Chi</v>
          </cell>
          <cell r="C169">
            <v>71</v>
          </cell>
          <cell r="D169">
            <v>5</v>
          </cell>
          <cell r="E169">
            <v>4221</v>
          </cell>
          <cell r="F169">
            <v>30</v>
          </cell>
          <cell r="G169">
            <v>30</v>
          </cell>
          <cell r="H169">
            <v>29</v>
          </cell>
          <cell r="I169">
            <v>23</v>
          </cell>
          <cell r="J169">
            <v>79.310344827586206</v>
          </cell>
          <cell r="K169">
            <v>48</v>
          </cell>
          <cell r="M169">
            <v>1</v>
          </cell>
          <cell r="N169">
            <v>1</v>
          </cell>
          <cell r="O169">
            <v>6</v>
          </cell>
          <cell r="P169">
            <v>6</v>
          </cell>
          <cell r="Q169">
            <v>12</v>
          </cell>
          <cell r="R169">
            <v>12</v>
          </cell>
          <cell r="S169">
            <v>8</v>
          </cell>
          <cell r="T169">
            <v>4</v>
          </cell>
          <cell r="U169">
            <v>2</v>
          </cell>
          <cell r="V169">
            <v>0</v>
          </cell>
        </row>
        <row r="170">
          <cell r="A170" t="str">
            <v>Gossett</v>
          </cell>
          <cell r="B170" t="str">
            <v>Chi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80">
          <cell r="A180" t="str">
            <v>Bryant</v>
          </cell>
          <cell r="B180" t="str">
            <v>Chi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B181" t="str">
            <v>Chi</v>
          </cell>
          <cell r="C181">
            <v>3</v>
          </cell>
          <cell r="D181">
            <v>178</v>
          </cell>
          <cell r="E181">
            <v>59.333333333333336</v>
          </cell>
          <cell r="F181">
            <v>89</v>
          </cell>
          <cell r="G181">
            <v>2</v>
          </cell>
          <cell r="H181">
            <v>0</v>
          </cell>
        </row>
        <row r="182">
          <cell r="A182" t="str">
            <v>Fox</v>
          </cell>
          <cell r="B182" t="str">
            <v>Chi</v>
          </cell>
          <cell r="C182">
            <v>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Gabrielson</v>
          </cell>
          <cell r="B183" t="str">
            <v>Chi</v>
          </cell>
          <cell r="C183">
            <v>1</v>
          </cell>
          <cell r="D183">
            <v>28</v>
          </cell>
          <cell r="E183">
            <v>28</v>
          </cell>
          <cell r="F183">
            <v>28</v>
          </cell>
          <cell r="G183">
            <v>0</v>
          </cell>
          <cell r="H183">
            <v>0</v>
          </cell>
        </row>
        <row r="184">
          <cell r="A184" t="str">
            <v>Kelley</v>
          </cell>
          <cell r="B184" t="str">
            <v>Chi</v>
          </cell>
          <cell r="C184">
            <v>2</v>
          </cell>
          <cell r="D184">
            <v>4</v>
          </cell>
          <cell r="E184">
            <v>2</v>
          </cell>
          <cell r="F184">
            <v>4</v>
          </cell>
          <cell r="G184">
            <v>0</v>
          </cell>
          <cell r="H184">
            <v>0</v>
          </cell>
        </row>
        <row r="185">
          <cell r="A185" t="str">
            <v>Kilkenny</v>
          </cell>
          <cell r="B185" t="str">
            <v>Chi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Knapton</v>
          </cell>
          <cell r="B186" t="str">
            <v>Chi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 t="str">
            <v>Norris</v>
          </cell>
          <cell r="B187" t="str">
            <v>Chi</v>
          </cell>
          <cell r="C187">
            <v>1</v>
          </cell>
          <cell r="D187">
            <v>11</v>
          </cell>
          <cell r="E187">
            <v>11</v>
          </cell>
          <cell r="F187">
            <v>11</v>
          </cell>
          <cell r="G187">
            <v>0</v>
          </cell>
          <cell r="H187">
            <v>0</v>
          </cell>
        </row>
        <row r="188">
          <cell r="A188" t="str">
            <v>Peoples</v>
          </cell>
          <cell r="B188" t="str">
            <v>Chi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>Wilcox</v>
          </cell>
          <cell r="B189" t="str">
            <v>Chi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5">
          <cell r="A195" t="str">
            <v>Cattage</v>
          </cell>
          <cell r="B195" t="str">
            <v>Chi</v>
          </cell>
          <cell r="C195">
            <v>4.5</v>
          </cell>
          <cell r="D195">
            <v>32.5</v>
          </cell>
          <cell r="F195">
            <v>3</v>
          </cell>
        </row>
        <row r="196">
          <cell r="A196" t="str">
            <v>Fox</v>
          </cell>
          <cell r="B196" t="str">
            <v>Chi</v>
          </cell>
          <cell r="C196">
            <v>1</v>
          </cell>
          <cell r="D196">
            <v>6</v>
          </cell>
          <cell r="F196">
            <v>1</v>
          </cell>
        </row>
        <row r="197">
          <cell r="A197" t="str">
            <v>Gabrielson</v>
          </cell>
          <cell r="B197" t="str">
            <v>Chi</v>
          </cell>
          <cell r="C197">
            <v>0</v>
          </cell>
          <cell r="D197">
            <v>0</v>
          </cell>
          <cell r="F197">
            <v>1</v>
          </cell>
        </row>
        <row r="198">
          <cell r="A198" t="str">
            <v>Jostes</v>
          </cell>
          <cell r="B198" t="str">
            <v>Chi</v>
          </cell>
          <cell r="C198">
            <v>1</v>
          </cell>
          <cell r="D198">
            <v>13</v>
          </cell>
          <cell r="F198">
            <v>2.5</v>
          </cell>
        </row>
        <row r="199">
          <cell r="A199" t="str">
            <v>Kelley</v>
          </cell>
          <cell r="B199" t="str">
            <v>Chi</v>
          </cell>
          <cell r="C199">
            <v>0</v>
          </cell>
          <cell r="D199">
            <v>0</v>
          </cell>
          <cell r="F199">
            <v>1</v>
          </cell>
        </row>
        <row r="200">
          <cell r="A200" t="str">
            <v>Kilkenny</v>
          </cell>
          <cell r="B200" t="str">
            <v>Chi</v>
          </cell>
          <cell r="C200">
            <v>2.5</v>
          </cell>
          <cell r="D200">
            <v>22</v>
          </cell>
          <cell r="F200">
            <v>2</v>
          </cell>
        </row>
        <row r="201">
          <cell r="A201" t="str">
            <v>Livers</v>
          </cell>
          <cell r="B201" t="str">
            <v>Chi</v>
          </cell>
          <cell r="C201">
            <v>1</v>
          </cell>
          <cell r="D201">
            <v>9</v>
          </cell>
          <cell r="F201">
            <v>1</v>
          </cell>
        </row>
        <row r="202">
          <cell r="A202" t="str">
            <v>Morgan</v>
          </cell>
          <cell r="B202" t="str">
            <v>Chi</v>
          </cell>
          <cell r="C202">
            <v>5</v>
          </cell>
          <cell r="D202">
            <v>40</v>
          </cell>
          <cell r="F202">
            <v>5.5</v>
          </cell>
        </row>
        <row r="203">
          <cell r="A203" t="str">
            <v>Plank</v>
          </cell>
          <cell r="B203" t="str">
            <v>Chi</v>
          </cell>
          <cell r="C203">
            <v>1.5</v>
          </cell>
          <cell r="D203">
            <v>6</v>
          </cell>
          <cell r="F203">
            <v>1</v>
          </cell>
        </row>
        <row r="204">
          <cell r="A204" t="str">
            <v>Puha</v>
          </cell>
          <cell r="B204" t="str">
            <v>Chi</v>
          </cell>
          <cell r="C204">
            <v>1.5</v>
          </cell>
          <cell r="D204">
            <v>15</v>
          </cell>
          <cell r="F204">
            <v>5</v>
          </cell>
        </row>
        <row r="205">
          <cell r="A205" t="str">
            <v>Taylor</v>
          </cell>
          <cell r="B205" t="str">
            <v>Chi</v>
          </cell>
          <cell r="C205">
            <v>4.5</v>
          </cell>
          <cell r="D205">
            <v>28.5</v>
          </cell>
          <cell r="F205">
            <v>6</v>
          </cell>
        </row>
        <row r="206">
          <cell r="A206" t="str">
            <v>Times</v>
          </cell>
          <cell r="B206" t="str">
            <v>Chi</v>
          </cell>
          <cell r="C206">
            <v>6.5</v>
          </cell>
          <cell r="D206">
            <v>48</v>
          </cell>
          <cell r="F206">
            <v>6</v>
          </cell>
        </row>
        <row r="207">
          <cell r="A207" t="str">
            <v>Wilcox</v>
          </cell>
          <cell r="B207" t="str">
            <v>Chi</v>
          </cell>
          <cell r="C207">
            <v>0</v>
          </cell>
          <cell r="D207">
            <v>0</v>
          </cell>
          <cell r="F207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 LA"/>
      <sheetName val="at Okl"/>
      <sheetName val="vs Mch"/>
      <sheetName val="vs TB"/>
      <sheetName val="at Mem"/>
      <sheetName val="vs Arz"/>
      <sheetName val="vs LA"/>
      <sheetName val="at Pit"/>
      <sheetName val="at NO"/>
      <sheetName val="vs Bir"/>
      <sheetName val="at Oak"/>
      <sheetName val="vs Chi"/>
      <sheetName val="at Arz"/>
      <sheetName val="at SA"/>
      <sheetName val="vs Hou"/>
      <sheetName val="vs Phi"/>
      <sheetName val="at NJ"/>
      <sheetName val="vs Oak"/>
      <sheetName val="extra 3"/>
      <sheetName val="Roster"/>
      <sheetName val="Summary"/>
    </sheetNames>
    <sheetDataSet>
      <sheetData sheetId="0">
        <row r="11">
          <cell r="D11">
            <v>315</v>
          </cell>
          <cell r="M11">
            <v>366</v>
          </cell>
        </row>
        <row r="12">
          <cell r="D12">
            <v>109</v>
          </cell>
          <cell r="M12">
            <v>158</v>
          </cell>
        </row>
        <row r="13">
          <cell r="D13">
            <v>179</v>
          </cell>
          <cell r="M13">
            <v>174</v>
          </cell>
        </row>
        <row r="14">
          <cell r="D14">
            <v>27</v>
          </cell>
          <cell r="M14">
            <v>34</v>
          </cell>
        </row>
        <row r="15">
          <cell r="C15">
            <v>79</v>
          </cell>
          <cell r="D15">
            <v>194</v>
          </cell>
          <cell r="E15">
            <v>0.40721649484536082</v>
          </cell>
          <cell r="N15">
            <v>0.39487179487179486</v>
          </cell>
          <cell r="R15" t="str">
            <v>79/194</v>
          </cell>
          <cell r="S15" t="str">
            <v>77/195</v>
          </cell>
        </row>
        <row r="16">
          <cell r="C16">
            <v>6</v>
          </cell>
          <cell r="D16">
            <v>13</v>
          </cell>
          <cell r="E16">
            <v>0.46153846153846156</v>
          </cell>
          <cell r="N16">
            <v>0.41666666666666669</v>
          </cell>
          <cell r="R16" t="str">
            <v>6/13</v>
          </cell>
          <cell r="S16" t="str">
            <v>5/12</v>
          </cell>
        </row>
        <row r="18">
          <cell r="D18">
            <v>496</v>
          </cell>
          <cell r="M18">
            <v>537</v>
          </cell>
        </row>
        <row r="19">
          <cell r="D19">
            <v>1843</v>
          </cell>
          <cell r="E19">
            <v>102.38888888888889</v>
          </cell>
          <cell r="M19">
            <v>2498</v>
          </cell>
          <cell r="N19">
            <v>138.77777777777777</v>
          </cell>
        </row>
        <row r="20">
          <cell r="D20">
            <v>3.715725806451613</v>
          </cell>
          <cell r="M20">
            <v>4.6517690875232773</v>
          </cell>
        </row>
        <row r="22">
          <cell r="D22">
            <v>488</v>
          </cell>
          <cell r="M22">
            <v>497</v>
          </cell>
        </row>
        <row r="23">
          <cell r="D23">
            <v>299</v>
          </cell>
          <cell r="M23">
            <v>300</v>
          </cell>
        </row>
        <row r="24">
          <cell r="D24">
            <v>61.270491803278695</v>
          </cell>
          <cell r="M24">
            <v>60.362173038229372</v>
          </cell>
        </row>
        <row r="25">
          <cell r="D25">
            <v>4042</v>
          </cell>
          <cell r="M25">
            <v>3927</v>
          </cell>
        </row>
        <row r="26">
          <cell r="D26">
            <v>48</v>
          </cell>
          <cell r="M26">
            <v>56</v>
          </cell>
        </row>
        <row r="27">
          <cell r="D27">
            <v>366</v>
          </cell>
          <cell r="M27">
            <v>437</v>
          </cell>
        </row>
        <row r="28">
          <cell r="D28">
            <v>3676</v>
          </cell>
          <cell r="E28">
            <v>204.22222222222223</v>
          </cell>
          <cell r="M28">
            <v>3490</v>
          </cell>
          <cell r="N28">
            <v>193.88888888888889</v>
          </cell>
        </row>
        <row r="29">
          <cell r="D29">
            <v>6.8582089552238807</v>
          </cell>
          <cell r="M29">
            <v>6.3110307414104883</v>
          </cell>
        </row>
        <row r="30">
          <cell r="D30">
            <v>13.518394648829432</v>
          </cell>
          <cell r="M30">
            <v>13.09</v>
          </cell>
        </row>
        <row r="33">
          <cell r="D33">
            <v>5519</v>
          </cell>
          <cell r="E33">
            <v>306.61111111111109</v>
          </cell>
          <cell r="M33">
            <v>5988</v>
          </cell>
          <cell r="N33">
            <v>332.66666666666669</v>
          </cell>
        </row>
        <row r="34">
          <cell r="D34">
            <v>33.393730748323975</v>
          </cell>
          <cell r="M34">
            <v>41.71676686706747</v>
          </cell>
        </row>
        <row r="35">
          <cell r="D35">
            <v>66.606269251676025</v>
          </cell>
          <cell r="M35">
            <v>58.28323313293253</v>
          </cell>
        </row>
        <row r="37">
          <cell r="D37">
            <v>1032</v>
          </cell>
          <cell r="M37">
            <v>1090</v>
          </cell>
        </row>
        <row r="38">
          <cell r="D38">
            <v>5.3478682170542635</v>
          </cell>
          <cell r="M38">
            <v>5.4935779816513763</v>
          </cell>
        </row>
        <row r="41">
          <cell r="D41">
            <v>19</v>
          </cell>
          <cell r="M41">
            <v>15</v>
          </cell>
        </row>
        <row r="42">
          <cell r="D42">
            <v>242</v>
          </cell>
          <cell r="M42">
            <v>131</v>
          </cell>
        </row>
        <row r="43">
          <cell r="D43">
            <v>1</v>
          </cell>
          <cell r="M43">
            <v>0</v>
          </cell>
        </row>
        <row r="45">
          <cell r="D45">
            <v>69</v>
          </cell>
          <cell r="M45">
            <v>69</v>
          </cell>
        </row>
        <row r="46">
          <cell r="D46">
            <v>2805</v>
          </cell>
          <cell r="M46">
            <v>2704</v>
          </cell>
        </row>
        <row r="47">
          <cell r="D47">
            <v>40.652173913043477</v>
          </cell>
          <cell r="M47">
            <v>39.188405797101453</v>
          </cell>
        </row>
        <row r="49">
          <cell r="D49">
            <v>32</v>
          </cell>
          <cell r="M49">
            <v>47</v>
          </cell>
        </row>
        <row r="50">
          <cell r="D50">
            <v>406</v>
          </cell>
          <cell r="M50">
            <v>349</v>
          </cell>
        </row>
        <row r="51">
          <cell r="D51">
            <v>12.6875</v>
          </cell>
          <cell r="M51">
            <v>7.4255319148936172</v>
          </cell>
        </row>
        <row r="52">
          <cell r="D52">
            <v>14</v>
          </cell>
          <cell r="M52">
            <v>8</v>
          </cell>
        </row>
        <row r="53">
          <cell r="D53">
            <v>0</v>
          </cell>
          <cell r="M53">
            <v>0</v>
          </cell>
        </row>
        <row r="55">
          <cell r="D55">
            <v>74</v>
          </cell>
          <cell r="M55">
            <v>63</v>
          </cell>
        </row>
        <row r="56">
          <cell r="D56">
            <v>1548</v>
          </cell>
          <cell r="M56">
            <v>1142</v>
          </cell>
        </row>
        <row r="57">
          <cell r="D57">
            <v>20.918918918918919</v>
          </cell>
          <cell r="M57">
            <v>18.126984126984127</v>
          </cell>
        </row>
        <row r="58">
          <cell r="D58">
            <v>0</v>
          </cell>
          <cell r="M58">
            <v>0</v>
          </cell>
        </row>
        <row r="60">
          <cell r="D60">
            <v>80</v>
          </cell>
          <cell r="M60">
            <v>84</v>
          </cell>
        </row>
        <row r="61">
          <cell r="D61">
            <v>18</v>
          </cell>
          <cell r="M61">
            <v>11</v>
          </cell>
        </row>
        <row r="62">
          <cell r="D62">
            <v>22.5</v>
          </cell>
          <cell r="M62">
            <v>13.095238095238097</v>
          </cell>
        </row>
        <row r="63">
          <cell r="D63">
            <v>5007</v>
          </cell>
          <cell r="M63">
            <v>5178</v>
          </cell>
        </row>
        <row r="65">
          <cell r="D65">
            <v>135</v>
          </cell>
          <cell r="M65">
            <v>136</v>
          </cell>
        </row>
        <row r="66">
          <cell r="D66">
            <v>1059</v>
          </cell>
          <cell r="M66">
            <v>1065</v>
          </cell>
        </row>
        <row r="68">
          <cell r="D68">
            <v>26</v>
          </cell>
          <cell r="M68">
            <v>24</v>
          </cell>
        </row>
        <row r="69">
          <cell r="D69">
            <v>13</v>
          </cell>
          <cell r="M69">
            <v>13</v>
          </cell>
        </row>
        <row r="70">
          <cell r="D70">
            <v>4</v>
          </cell>
          <cell r="M70">
            <v>1</v>
          </cell>
        </row>
        <row r="71">
          <cell r="D71">
            <v>0</v>
          </cell>
          <cell r="M71">
            <v>0</v>
          </cell>
        </row>
        <row r="72">
          <cell r="D72">
            <v>8</v>
          </cell>
          <cell r="M72">
            <v>8</v>
          </cell>
        </row>
        <row r="73">
          <cell r="D73">
            <v>1</v>
          </cell>
          <cell r="M73">
            <v>0</v>
          </cell>
        </row>
        <row r="75">
          <cell r="D75">
            <v>350</v>
          </cell>
          <cell r="M75">
            <v>378</v>
          </cell>
        </row>
        <row r="76">
          <cell r="D76">
            <v>40</v>
          </cell>
          <cell r="M76">
            <v>43</v>
          </cell>
        </row>
        <row r="77">
          <cell r="D77">
            <v>11</v>
          </cell>
          <cell r="M77">
            <v>22</v>
          </cell>
        </row>
        <row r="78">
          <cell r="D78">
            <v>28</v>
          </cell>
          <cell r="M78">
            <v>19</v>
          </cell>
        </row>
        <row r="79">
          <cell r="D79">
            <v>1</v>
          </cell>
          <cell r="M79">
            <v>2</v>
          </cell>
        </row>
        <row r="80">
          <cell r="D80">
            <v>36</v>
          </cell>
          <cell r="M80">
            <v>39</v>
          </cell>
        </row>
        <row r="81">
          <cell r="D81">
            <v>1</v>
          </cell>
          <cell r="M81">
            <v>0</v>
          </cell>
        </row>
        <row r="82">
          <cell r="D82">
            <v>0</v>
          </cell>
          <cell r="M82">
            <v>0</v>
          </cell>
        </row>
        <row r="83">
          <cell r="D83">
            <v>24</v>
          </cell>
          <cell r="M83">
            <v>27</v>
          </cell>
        </row>
        <row r="84">
          <cell r="D84">
            <v>38</v>
          </cell>
          <cell r="M84">
            <v>37</v>
          </cell>
        </row>
        <row r="85">
          <cell r="D85">
            <v>63.157894736842103</v>
          </cell>
          <cell r="M85">
            <v>72.972972972972968</v>
          </cell>
        </row>
        <row r="86">
          <cell r="D86" t="str">
            <v>29:38</v>
          </cell>
          <cell r="M86" t="str">
            <v>31:05</v>
          </cell>
        </row>
        <row r="90">
          <cell r="A90" t="str">
            <v>Bailey</v>
          </cell>
          <cell r="B90" t="str">
            <v>Den</v>
          </cell>
          <cell r="C90">
            <v>1</v>
          </cell>
          <cell r="D90">
            <v>2</v>
          </cell>
          <cell r="E90">
            <v>2</v>
          </cell>
          <cell r="F90">
            <v>2</v>
          </cell>
          <cell r="G90">
            <v>0</v>
          </cell>
          <cell r="H90">
            <v>0</v>
          </cell>
        </row>
        <row r="91">
          <cell r="A91" t="str">
            <v>Gagliano</v>
          </cell>
          <cell r="B91" t="str">
            <v>Den</v>
          </cell>
          <cell r="C91">
            <v>2</v>
          </cell>
          <cell r="D91">
            <v>13</v>
          </cell>
          <cell r="E91">
            <v>6.5</v>
          </cell>
          <cell r="F91">
            <v>8</v>
          </cell>
          <cell r="G91">
            <v>0</v>
          </cell>
          <cell r="H91">
            <v>0</v>
          </cell>
        </row>
        <row r="92">
          <cell r="A92" t="str">
            <v>Hicks</v>
          </cell>
          <cell r="B92" t="str">
            <v>Den</v>
          </cell>
          <cell r="C92">
            <v>3</v>
          </cell>
          <cell r="D92">
            <v>-7</v>
          </cell>
          <cell r="E92">
            <v>-2.3333333333333335</v>
          </cell>
          <cell r="F92">
            <v>-1</v>
          </cell>
          <cell r="G92">
            <v>0</v>
          </cell>
          <cell r="H92">
            <v>0</v>
          </cell>
        </row>
        <row r="93">
          <cell r="A93" t="str">
            <v>Hobart</v>
          </cell>
          <cell r="B93" t="str">
            <v>Den</v>
          </cell>
          <cell r="C93">
            <v>29</v>
          </cell>
          <cell r="D93">
            <v>136</v>
          </cell>
          <cell r="E93">
            <v>4.6896551724137927</v>
          </cell>
          <cell r="F93">
            <v>17</v>
          </cell>
          <cell r="G93">
            <v>0</v>
          </cell>
          <cell r="H93">
            <v>1</v>
          </cell>
        </row>
        <row r="94">
          <cell r="A94" t="str">
            <v>Johnson,B</v>
          </cell>
          <cell r="B94" t="str">
            <v>Den</v>
          </cell>
          <cell r="C94">
            <v>36</v>
          </cell>
          <cell r="D94">
            <v>89</v>
          </cell>
          <cell r="E94">
            <v>2.4722222222222223</v>
          </cell>
          <cell r="F94">
            <v>11</v>
          </cell>
          <cell r="G94">
            <v>0</v>
          </cell>
          <cell r="H94">
            <v>2</v>
          </cell>
        </row>
        <row r="95">
          <cell r="A95" t="str">
            <v>Matthews,Bo</v>
          </cell>
          <cell r="B95" t="str">
            <v>Den</v>
          </cell>
          <cell r="C95">
            <v>45</v>
          </cell>
          <cell r="D95">
            <v>131</v>
          </cell>
          <cell r="E95">
            <v>2.911111111111111</v>
          </cell>
          <cell r="F95">
            <v>12</v>
          </cell>
          <cell r="G95">
            <v>0</v>
          </cell>
          <cell r="H95">
            <v>0</v>
          </cell>
        </row>
        <row r="96">
          <cell r="A96" t="str">
            <v>Mortensen</v>
          </cell>
          <cell r="B96" t="str">
            <v>Den</v>
          </cell>
          <cell r="C96">
            <v>7</v>
          </cell>
          <cell r="D96">
            <v>18</v>
          </cell>
          <cell r="E96">
            <v>2.5714285714285716</v>
          </cell>
          <cell r="F96">
            <v>12</v>
          </cell>
          <cell r="G96">
            <v>0</v>
          </cell>
          <cell r="H96">
            <v>0</v>
          </cell>
        </row>
        <row r="97">
          <cell r="A97" t="str">
            <v>Murray</v>
          </cell>
          <cell r="B97" t="str">
            <v>Den</v>
          </cell>
          <cell r="C97">
            <v>14</v>
          </cell>
          <cell r="D97">
            <v>47</v>
          </cell>
          <cell r="E97">
            <v>3.3571428571428572</v>
          </cell>
          <cell r="F97">
            <v>12</v>
          </cell>
          <cell r="G97">
            <v>0</v>
          </cell>
          <cell r="H97">
            <v>0</v>
          </cell>
        </row>
        <row r="98">
          <cell r="A98" t="str">
            <v>Penrose</v>
          </cell>
          <cell r="B98" t="str">
            <v>Den</v>
          </cell>
          <cell r="C98">
            <v>3</v>
          </cell>
          <cell r="D98">
            <v>-1</v>
          </cell>
          <cell r="E98">
            <v>-0.33333333333333331</v>
          </cell>
          <cell r="F98">
            <v>6</v>
          </cell>
          <cell r="G98">
            <v>0</v>
          </cell>
          <cell r="H98">
            <v>0</v>
          </cell>
        </row>
        <row r="99">
          <cell r="A99" t="str">
            <v>Preston</v>
          </cell>
          <cell r="B99" t="str">
            <v>Den</v>
          </cell>
          <cell r="C99">
            <v>18</v>
          </cell>
          <cell r="D99">
            <v>47</v>
          </cell>
          <cell r="E99">
            <v>2.6111111111111112</v>
          </cell>
          <cell r="F99">
            <v>16</v>
          </cell>
          <cell r="G99">
            <v>0</v>
          </cell>
          <cell r="H99">
            <v>1</v>
          </cell>
        </row>
        <row r="100">
          <cell r="A100" t="str">
            <v>Reeves</v>
          </cell>
          <cell r="B100" t="str">
            <v>Den</v>
          </cell>
          <cell r="C100">
            <v>1</v>
          </cell>
          <cell r="D100">
            <v>7</v>
          </cell>
          <cell r="E100">
            <v>7</v>
          </cell>
          <cell r="F100">
            <v>7</v>
          </cell>
          <cell r="G100">
            <v>0</v>
          </cell>
          <cell r="H100">
            <v>0</v>
          </cell>
        </row>
        <row r="101">
          <cell r="A101" t="str">
            <v>Sydney</v>
          </cell>
          <cell r="B101" t="str">
            <v>Den</v>
          </cell>
          <cell r="C101">
            <v>211</v>
          </cell>
          <cell r="D101">
            <v>845</v>
          </cell>
          <cell r="E101">
            <v>4.0047393364928912</v>
          </cell>
          <cell r="F101">
            <v>42</v>
          </cell>
          <cell r="G101">
            <v>8</v>
          </cell>
          <cell r="H101">
            <v>3</v>
          </cell>
        </row>
        <row r="102">
          <cell r="B102" t="str">
            <v>Den</v>
          </cell>
          <cell r="C102">
            <v>116</v>
          </cell>
          <cell r="D102">
            <v>444</v>
          </cell>
          <cell r="E102">
            <v>3.8275862068965516</v>
          </cell>
          <cell r="F102">
            <v>21</v>
          </cell>
          <cell r="G102">
            <v>3</v>
          </cell>
          <cell r="H102">
            <v>1</v>
          </cell>
        </row>
        <row r="103">
          <cell r="B103" t="str">
            <v>Den</v>
          </cell>
          <cell r="C103">
            <v>10</v>
          </cell>
          <cell r="D103">
            <v>72</v>
          </cell>
          <cell r="E103">
            <v>7.2</v>
          </cell>
          <cell r="F103">
            <v>21</v>
          </cell>
          <cell r="G103">
            <v>0</v>
          </cell>
          <cell r="H103">
            <v>0</v>
          </cell>
        </row>
        <row r="108">
          <cell r="A108" t="str">
            <v>Arnold</v>
          </cell>
          <cell r="B108" t="str">
            <v>Den</v>
          </cell>
          <cell r="C108">
            <v>17</v>
          </cell>
          <cell r="D108">
            <v>235</v>
          </cell>
          <cell r="E108">
            <v>13.823529411764707</v>
          </cell>
          <cell r="F108">
            <v>30</v>
          </cell>
          <cell r="G108">
            <v>2</v>
          </cell>
          <cell r="H108">
            <v>0</v>
          </cell>
        </row>
        <row r="109">
          <cell r="A109" t="str">
            <v>Bailey</v>
          </cell>
          <cell r="B109" t="str">
            <v>Den</v>
          </cell>
          <cell r="C109">
            <v>36</v>
          </cell>
          <cell r="D109">
            <v>566</v>
          </cell>
          <cell r="E109">
            <v>15.722222222222221</v>
          </cell>
          <cell r="F109">
            <v>57</v>
          </cell>
          <cell r="G109">
            <v>4</v>
          </cell>
          <cell r="H109">
            <v>0</v>
          </cell>
        </row>
        <row r="110">
          <cell r="A110" t="str">
            <v>Balholm</v>
          </cell>
          <cell r="B110" t="str">
            <v>Den</v>
          </cell>
          <cell r="C110">
            <v>4</v>
          </cell>
          <cell r="D110">
            <v>49</v>
          </cell>
          <cell r="E110">
            <v>12.25</v>
          </cell>
          <cell r="F110">
            <v>17</v>
          </cell>
          <cell r="G110">
            <v>1</v>
          </cell>
          <cell r="H110">
            <v>0</v>
          </cell>
        </row>
        <row r="111">
          <cell r="B111" t="str">
            <v>Den</v>
          </cell>
          <cell r="C111">
            <v>37</v>
          </cell>
          <cell r="D111">
            <v>542</v>
          </cell>
          <cell r="E111">
            <v>14.648648648648649</v>
          </cell>
          <cell r="F111">
            <v>32</v>
          </cell>
          <cell r="G111">
            <v>3</v>
          </cell>
          <cell r="H111">
            <v>0</v>
          </cell>
        </row>
        <row r="112">
          <cell r="A112" t="str">
            <v>Hicks</v>
          </cell>
          <cell r="B112" t="str">
            <v>Den</v>
          </cell>
          <cell r="C112">
            <v>25</v>
          </cell>
          <cell r="D112">
            <v>404</v>
          </cell>
          <cell r="E112">
            <v>16.16</v>
          </cell>
          <cell r="F112">
            <v>80</v>
          </cell>
          <cell r="G112">
            <v>5</v>
          </cell>
          <cell r="H112">
            <v>0</v>
          </cell>
        </row>
        <row r="113">
          <cell r="A113" t="str">
            <v>Hirn</v>
          </cell>
          <cell r="B113" t="str">
            <v>Den</v>
          </cell>
          <cell r="C113">
            <v>1</v>
          </cell>
          <cell r="D113">
            <v>5</v>
          </cell>
          <cell r="E113">
            <v>5</v>
          </cell>
          <cell r="F113">
            <v>5</v>
          </cell>
          <cell r="G113">
            <v>0</v>
          </cell>
          <cell r="H113">
            <v>0</v>
          </cell>
        </row>
        <row r="114">
          <cell r="A114" t="str">
            <v>Johnson,B</v>
          </cell>
          <cell r="B114" t="str">
            <v>Den</v>
          </cell>
          <cell r="C114">
            <v>10</v>
          </cell>
          <cell r="D114">
            <v>197</v>
          </cell>
          <cell r="E114">
            <v>19.7</v>
          </cell>
          <cell r="F114">
            <v>38</v>
          </cell>
          <cell r="G114">
            <v>3</v>
          </cell>
          <cell r="H114">
            <v>0</v>
          </cell>
        </row>
        <row r="115">
          <cell r="A115" t="str">
            <v>Matthews,Bo</v>
          </cell>
          <cell r="B115" t="str">
            <v>Den</v>
          </cell>
          <cell r="C115">
            <v>6</v>
          </cell>
          <cell r="D115">
            <v>42</v>
          </cell>
          <cell r="E115">
            <v>7</v>
          </cell>
          <cell r="F115">
            <v>13</v>
          </cell>
          <cell r="G115">
            <v>2</v>
          </cell>
          <cell r="H115">
            <v>1</v>
          </cell>
        </row>
        <row r="116">
          <cell r="A116" t="str">
            <v>Murray</v>
          </cell>
          <cell r="B116" t="str">
            <v>Den</v>
          </cell>
          <cell r="C116">
            <v>3</v>
          </cell>
          <cell r="D116">
            <v>48</v>
          </cell>
          <cell r="E116">
            <v>16</v>
          </cell>
          <cell r="F116">
            <v>37</v>
          </cell>
          <cell r="G116">
            <v>0</v>
          </cell>
          <cell r="H116">
            <v>0</v>
          </cell>
        </row>
        <row r="117">
          <cell r="A117" t="str">
            <v>Niziolek</v>
          </cell>
          <cell r="B117" t="str">
            <v>Den</v>
          </cell>
          <cell r="C117">
            <v>26</v>
          </cell>
          <cell r="D117">
            <v>340</v>
          </cell>
          <cell r="E117">
            <v>13.076923076923077</v>
          </cell>
          <cell r="F117">
            <v>38</v>
          </cell>
          <cell r="G117">
            <v>1</v>
          </cell>
          <cell r="H117">
            <v>0</v>
          </cell>
        </row>
        <row r="118">
          <cell r="A118" t="str">
            <v>Preston</v>
          </cell>
          <cell r="B118" t="str">
            <v>Den</v>
          </cell>
          <cell r="C118">
            <v>6</v>
          </cell>
          <cell r="D118">
            <v>56</v>
          </cell>
          <cell r="E118">
            <v>9.3333333333333339</v>
          </cell>
          <cell r="F118">
            <v>20</v>
          </cell>
          <cell r="G118">
            <v>0</v>
          </cell>
          <cell r="H118">
            <v>0</v>
          </cell>
        </row>
        <row r="119">
          <cell r="A119" t="str">
            <v>Sydney</v>
          </cell>
          <cell r="B119" t="str">
            <v>Den</v>
          </cell>
          <cell r="C119">
            <v>52</v>
          </cell>
          <cell r="D119">
            <v>498</v>
          </cell>
          <cell r="E119">
            <v>9.5769230769230766</v>
          </cell>
          <cell r="F119">
            <v>36</v>
          </cell>
          <cell r="G119">
            <v>2</v>
          </cell>
          <cell r="H119">
            <v>3</v>
          </cell>
        </row>
        <row r="120">
          <cell r="B120" t="str">
            <v>Den</v>
          </cell>
          <cell r="C120">
            <v>46</v>
          </cell>
          <cell r="D120">
            <v>477</v>
          </cell>
          <cell r="E120">
            <v>10.369565217391305</v>
          </cell>
          <cell r="F120">
            <v>36</v>
          </cell>
          <cell r="G120">
            <v>1</v>
          </cell>
          <cell r="H120">
            <v>0</v>
          </cell>
        </row>
        <row r="121">
          <cell r="B121" t="str">
            <v>Den</v>
          </cell>
          <cell r="C121">
            <v>30</v>
          </cell>
          <cell r="D121">
            <v>583</v>
          </cell>
          <cell r="E121">
            <v>19.433333333333334</v>
          </cell>
          <cell r="F121">
            <v>63</v>
          </cell>
          <cell r="G121">
            <v>4</v>
          </cell>
          <cell r="H121">
            <v>0</v>
          </cell>
        </row>
        <row r="128">
          <cell r="A128" t="str">
            <v>Gagliano</v>
          </cell>
          <cell r="B128" t="str">
            <v>Den</v>
          </cell>
          <cell r="C128">
            <v>28</v>
          </cell>
          <cell r="D128">
            <v>21</v>
          </cell>
          <cell r="E128">
            <v>75</v>
          </cell>
          <cell r="F128">
            <v>246</v>
          </cell>
          <cell r="G128">
            <v>4</v>
          </cell>
          <cell r="H128">
            <v>32</v>
          </cell>
          <cell r="I128">
            <v>0</v>
          </cell>
          <cell r="J128">
            <v>14.285714285714285</v>
          </cell>
          <cell r="K128">
            <v>0</v>
          </cell>
          <cell r="L128">
            <v>8.7857142857142865</v>
          </cell>
          <cell r="M128">
            <v>140.77380952380952</v>
          </cell>
          <cell r="N128">
            <v>0</v>
          </cell>
          <cell r="O128">
            <v>1</v>
          </cell>
        </row>
        <row r="129">
          <cell r="A129" t="str">
            <v>Hobart</v>
          </cell>
          <cell r="B129" t="str">
            <v>Den</v>
          </cell>
          <cell r="C129">
            <v>74</v>
          </cell>
          <cell r="D129">
            <v>27</v>
          </cell>
          <cell r="E129">
            <v>36.486486486486484</v>
          </cell>
          <cell r="F129">
            <v>395</v>
          </cell>
          <cell r="G129">
            <v>2</v>
          </cell>
          <cell r="H129">
            <v>32</v>
          </cell>
          <cell r="I129">
            <v>3</v>
          </cell>
          <cell r="J129">
            <v>2.7027027027027026</v>
          </cell>
          <cell r="K129">
            <v>4.0540540540540544</v>
          </cell>
          <cell r="L129">
            <v>5.3378378378378377</v>
          </cell>
          <cell r="M129">
            <v>46.846846846846837</v>
          </cell>
          <cell r="N129">
            <v>0</v>
          </cell>
          <cell r="O129">
            <v>6</v>
          </cell>
        </row>
        <row r="130">
          <cell r="A130" t="str">
            <v>Mortensen</v>
          </cell>
          <cell r="B130" t="str">
            <v>Den</v>
          </cell>
          <cell r="C130">
            <v>83</v>
          </cell>
          <cell r="D130">
            <v>58</v>
          </cell>
          <cell r="E130">
            <v>69.879518072289159</v>
          </cell>
          <cell r="F130">
            <v>980</v>
          </cell>
          <cell r="G130">
            <v>4</v>
          </cell>
          <cell r="H130">
            <v>38</v>
          </cell>
          <cell r="I130">
            <v>1</v>
          </cell>
          <cell r="J130">
            <v>4.8192771084337354</v>
          </cell>
          <cell r="K130">
            <v>1.2048192771084338</v>
          </cell>
          <cell r="L130">
            <v>11.80722891566265</v>
          </cell>
          <cell r="M130">
            <v>120.55722891566266</v>
          </cell>
          <cell r="N130">
            <v>3</v>
          </cell>
          <cell r="O130">
            <v>7</v>
          </cell>
        </row>
        <row r="131">
          <cell r="A131" t="str">
            <v>Penrose</v>
          </cell>
          <cell r="B131" t="str">
            <v>Den</v>
          </cell>
          <cell r="C131">
            <v>282</v>
          </cell>
          <cell r="D131">
            <v>186</v>
          </cell>
          <cell r="E131">
            <v>65.957446808510639</v>
          </cell>
          <cell r="F131">
            <v>2348</v>
          </cell>
          <cell r="G131">
            <v>17</v>
          </cell>
          <cell r="H131">
            <v>80</v>
          </cell>
          <cell r="I131">
            <v>13</v>
          </cell>
          <cell r="J131">
            <v>6.0283687943262407</v>
          </cell>
          <cell r="K131">
            <v>4.6099290780141837</v>
          </cell>
          <cell r="L131">
            <v>8.3262411347517737</v>
          </cell>
          <cell r="M131">
            <v>92.627068557919628</v>
          </cell>
          <cell r="N131">
            <v>0</v>
          </cell>
          <cell r="O131">
            <v>32</v>
          </cell>
        </row>
        <row r="132">
          <cell r="A132" t="str">
            <v>Reeves</v>
          </cell>
          <cell r="B132" t="str">
            <v>Den</v>
          </cell>
          <cell r="C132">
            <v>16</v>
          </cell>
          <cell r="D132">
            <v>5</v>
          </cell>
          <cell r="E132">
            <v>31.25</v>
          </cell>
          <cell r="F132">
            <v>49</v>
          </cell>
          <cell r="G132">
            <v>0</v>
          </cell>
          <cell r="H132">
            <v>26</v>
          </cell>
          <cell r="I132">
            <v>2</v>
          </cell>
          <cell r="J132">
            <v>0</v>
          </cell>
          <cell r="K132">
            <v>12.5</v>
          </cell>
          <cell r="L132">
            <v>3.0625</v>
          </cell>
          <cell r="M132">
            <v>1.3020833333333333</v>
          </cell>
          <cell r="N132">
            <v>0</v>
          </cell>
          <cell r="O132">
            <v>2</v>
          </cell>
        </row>
        <row r="133">
          <cell r="A133" t="str">
            <v>Speelman</v>
          </cell>
          <cell r="B133" t="str">
            <v>Den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 t="str">
            <v>Sydney</v>
          </cell>
          <cell r="B134" t="str">
            <v>Den</v>
          </cell>
          <cell r="C134">
            <v>4</v>
          </cell>
          <cell r="D134">
            <v>1</v>
          </cell>
          <cell r="E134">
            <v>25</v>
          </cell>
          <cell r="F134">
            <v>19</v>
          </cell>
          <cell r="G134">
            <v>1</v>
          </cell>
          <cell r="H134">
            <v>19</v>
          </cell>
          <cell r="I134">
            <v>0</v>
          </cell>
          <cell r="J134">
            <v>25</v>
          </cell>
          <cell r="K134">
            <v>0</v>
          </cell>
          <cell r="L134">
            <v>4.75</v>
          </cell>
          <cell r="M134">
            <v>86.458333333333329</v>
          </cell>
          <cell r="N134">
            <v>0</v>
          </cell>
          <cell r="O134">
            <v>0</v>
          </cell>
        </row>
        <row r="135">
          <cell r="B135" t="str">
            <v>Den</v>
          </cell>
          <cell r="C135">
            <v>1</v>
          </cell>
          <cell r="D135">
            <v>1</v>
          </cell>
          <cell r="E135">
            <v>100</v>
          </cell>
          <cell r="F135">
            <v>5</v>
          </cell>
          <cell r="G135">
            <v>0</v>
          </cell>
          <cell r="H135">
            <v>5</v>
          </cell>
          <cell r="I135">
            <v>0</v>
          </cell>
          <cell r="J135">
            <v>0</v>
          </cell>
          <cell r="K135">
            <v>0</v>
          </cell>
          <cell r="L135">
            <v>5</v>
          </cell>
          <cell r="M135">
            <v>87.5</v>
          </cell>
          <cell r="N135">
            <v>0</v>
          </cell>
          <cell r="O135">
            <v>0</v>
          </cell>
        </row>
        <row r="139">
          <cell r="B139" t="str">
            <v>Den</v>
          </cell>
          <cell r="C139">
            <v>1</v>
          </cell>
          <cell r="D139">
            <v>0</v>
          </cell>
          <cell r="E139">
            <v>4</v>
          </cell>
          <cell r="F139">
            <v>4</v>
          </cell>
          <cell r="G139">
            <v>4</v>
          </cell>
          <cell r="H139">
            <v>0</v>
          </cell>
          <cell r="I139">
            <v>0</v>
          </cell>
        </row>
        <row r="140">
          <cell r="A140" t="str">
            <v>Kimmel</v>
          </cell>
          <cell r="B140" t="str">
            <v>Den</v>
          </cell>
          <cell r="C140">
            <v>3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3</v>
          </cell>
        </row>
        <row r="141">
          <cell r="A141" t="str">
            <v>Martin</v>
          </cell>
          <cell r="B141" t="str">
            <v>Den</v>
          </cell>
          <cell r="C141">
            <v>26</v>
          </cell>
          <cell r="D141">
            <v>6</v>
          </cell>
          <cell r="E141">
            <v>383</v>
          </cell>
          <cell r="F141">
            <v>14.73076923076923</v>
          </cell>
          <cell r="G141">
            <v>62</v>
          </cell>
          <cell r="H141">
            <v>0</v>
          </cell>
          <cell r="I141">
            <v>3</v>
          </cell>
        </row>
        <row r="142">
          <cell r="B142" t="str">
            <v>Den</v>
          </cell>
          <cell r="C142">
            <v>2</v>
          </cell>
          <cell r="D142">
            <v>8</v>
          </cell>
          <cell r="E142">
            <v>19</v>
          </cell>
          <cell r="F142">
            <v>9.5</v>
          </cell>
          <cell r="G142">
            <v>10</v>
          </cell>
          <cell r="H142">
            <v>0</v>
          </cell>
          <cell r="I142">
            <v>0</v>
          </cell>
        </row>
        <row r="149">
          <cell r="A149" t="str">
            <v>Allen</v>
          </cell>
          <cell r="B149" t="str">
            <v>Den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>Arnold</v>
          </cell>
          <cell r="B150" t="str">
            <v>Den</v>
          </cell>
          <cell r="C150">
            <v>7</v>
          </cell>
          <cell r="D150">
            <v>106</v>
          </cell>
          <cell r="E150">
            <v>15.142857142857142</v>
          </cell>
          <cell r="F150">
            <v>25</v>
          </cell>
          <cell r="G150">
            <v>0</v>
          </cell>
          <cell r="H150">
            <v>0</v>
          </cell>
        </row>
        <row r="151">
          <cell r="B151" t="str">
            <v>Den</v>
          </cell>
          <cell r="C151">
            <v>2</v>
          </cell>
          <cell r="D151">
            <v>13</v>
          </cell>
          <cell r="E151">
            <v>6.5</v>
          </cell>
          <cell r="F151">
            <v>13</v>
          </cell>
          <cell r="G151">
            <v>0</v>
          </cell>
          <cell r="H151">
            <v>0</v>
          </cell>
        </row>
        <row r="152">
          <cell r="B152" t="str">
            <v>Den</v>
          </cell>
          <cell r="C152">
            <v>51</v>
          </cell>
          <cell r="D152">
            <v>1208</v>
          </cell>
          <cell r="E152">
            <v>23.686274509803923</v>
          </cell>
          <cell r="F152">
            <v>41</v>
          </cell>
          <cell r="G152">
            <v>0</v>
          </cell>
          <cell r="H152">
            <v>2</v>
          </cell>
        </row>
        <row r="153">
          <cell r="A153" t="str">
            <v>Hicks</v>
          </cell>
          <cell r="B153" t="str">
            <v>Den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Matthews,Bi</v>
          </cell>
          <cell r="B154" t="str">
            <v>Den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Payton</v>
          </cell>
          <cell r="B155" t="str">
            <v>Den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Preston</v>
          </cell>
          <cell r="B156" t="str">
            <v>Den</v>
          </cell>
          <cell r="C156">
            <v>3</v>
          </cell>
          <cell r="D156">
            <v>82</v>
          </cell>
          <cell r="E156">
            <v>27.333333333333332</v>
          </cell>
          <cell r="F156">
            <v>29</v>
          </cell>
          <cell r="G156">
            <v>0</v>
          </cell>
          <cell r="H156">
            <v>0</v>
          </cell>
        </row>
        <row r="157">
          <cell r="B157" t="str">
            <v>Den</v>
          </cell>
          <cell r="C157">
            <v>2</v>
          </cell>
          <cell r="D157">
            <v>37</v>
          </cell>
          <cell r="E157">
            <v>18.5</v>
          </cell>
          <cell r="F157">
            <v>19</v>
          </cell>
          <cell r="G157">
            <v>0</v>
          </cell>
          <cell r="H157">
            <v>1</v>
          </cell>
        </row>
        <row r="158">
          <cell r="A158" t="str">
            <v>Sydney,H</v>
          </cell>
          <cell r="B158" t="str">
            <v>Den</v>
          </cell>
          <cell r="C158">
            <v>2</v>
          </cell>
          <cell r="D158">
            <v>24</v>
          </cell>
          <cell r="E158">
            <v>12</v>
          </cell>
          <cell r="F158">
            <v>16</v>
          </cell>
          <cell r="G158">
            <v>0</v>
          </cell>
          <cell r="H158">
            <v>0</v>
          </cell>
        </row>
        <row r="159">
          <cell r="A159" t="str">
            <v>Williams</v>
          </cell>
          <cell r="B159" t="str">
            <v>Den</v>
          </cell>
          <cell r="C159">
            <v>7</v>
          </cell>
          <cell r="D159">
            <v>78</v>
          </cell>
          <cell r="E159">
            <v>11.142857142857142</v>
          </cell>
          <cell r="F159">
            <v>17</v>
          </cell>
          <cell r="G159">
            <v>0</v>
          </cell>
          <cell r="H159">
            <v>1</v>
          </cell>
        </row>
        <row r="164">
          <cell r="A164" t="str">
            <v>Gortz</v>
          </cell>
          <cell r="B164" t="str">
            <v>Den</v>
          </cell>
          <cell r="C164">
            <v>32</v>
          </cell>
          <cell r="D164">
            <v>1354</v>
          </cell>
          <cell r="E164">
            <v>42.3125</v>
          </cell>
          <cell r="F164">
            <v>60</v>
          </cell>
          <cell r="G164">
            <v>0</v>
          </cell>
          <cell r="H164">
            <v>0</v>
          </cell>
        </row>
        <row r="165">
          <cell r="A165" t="str">
            <v>Hobart,K</v>
          </cell>
          <cell r="B165" t="str">
            <v>Den</v>
          </cell>
          <cell r="C165">
            <v>7</v>
          </cell>
          <cell r="D165">
            <v>243</v>
          </cell>
          <cell r="E165">
            <v>34.714285714285715</v>
          </cell>
          <cell r="F165">
            <v>48</v>
          </cell>
          <cell r="G165">
            <v>0</v>
          </cell>
          <cell r="H165">
            <v>0</v>
          </cell>
        </row>
        <row r="166">
          <cell r="A166" t="str">
            <v>Mortensen,F</v>
          </cell>
          <cell r="B166" t="str">
            <v>Den</v>
          </cell>
          <cell r="C166">
            <v>2</v>
          </cell>
          <cell r="D166">
            <v>35</v>
          </cell>
          <cell r="E166">
            <v>17.5</v>
          </cell>
          <cell r="F166">
            <v>21</v>
          </cell>
          <cell r="G166">
            <v>0</v>
          </cell>
          <cell r="H166">
            <v>0</v>
          </cell>
        </row>
        <row r="167">
          <cell r="A167" t="str">
            <v>Speelman</v>
          </cell>
          <cell r="B167" t="str">
            <v>Den</v>
          </cell>
          <cell r="C167">
            <v>28</v>
          </cell>
          <cell r="D167">
            <v>1173</v>
          </cell>
          <cell r="E167">
            <v>41.892857142857146</v>
          </cell>
          <cell r="F167">
            <v>55</v>
          </cell>
          <cell r="G167">
            <v>0</v>
          </cell>
          <cell r="H167">
            <v>0</v>
          </cell>
        </row>
        <row r="172">
          <cell r="A172" t="str">
            <v>Speelman</v>
          </cell>
          <cell r="B172" t="str">
            <v>Den</v>
          </cell>
          <cell r="C172">
            <v>80</v>
          </cell>
          <cell r="D172">
            <v>18</v>
          </cell>
          <cell r="E172">
            <v>5007</v>
          </cell>
          <cell r="F172">
            <v>37</v>
          </cell>
          <cell r="G172">
            <v>36</v>
          </cell>
          <cell r="H172">
            <v>38</v>
          </cell>
          <cell r="I172">
            <v>24</v>
          </cell>
          <cell r="J172">
            <v>63.157894736842103</v>
          </cell>
          <cell r="K172">
            <v>55</v>
          </cell>
          <cell r="M172">
            <v>2</v>
          </cell>
          <cell r="N172">
            <v>2</v>
          </cell>
          <cell r="O172">
            <v>10</v>
          </cell>
          <cell r="P172">
            <v>9</v>
          </cell>
          <cell r="Q172">
            <v>8</v>
          </cell>
          <cell r="R172">
            <v>7</v>
          </cell>
          <cell r="S172">
            <v>8</v>
          </cell>
          <cell r="T172">
            <v>3</v>
          </cell>
          <cell r="U172">
            <v>10</v>
          </cell>
          <cell r="V172">
            <v>3</v>
          </cell>
        </row>
        <row r="173">
          <cell r="A173" t="str">
            <v>Gortz</v>
          </cell>
          <cell r="B173" t="str">
            <v>Den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 t="str">
            <v>Hobart,K</v>
          </cell>
          <cell r="B174" t="str">
            <v>Den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 t="str">
            <v>Mortensen,F</v>
          </cell>
          <cell r="B175" t="str">
            <v>Den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83">
          <cell r="B183" t="str">
            <v>Den</v>
          </cell>
          <cell r="C183">
            <v>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>Bungartz</v>
          </cell>
          <cell r="B184" t="str">
            <v>Den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Dumars</v>
          </cell>
          <cell r="B185" t="str">
            <v>Den</v>
          </cell>
          <cell r="C185">
            <v>2</v>
          </cell>
          <cell r="D185">
            <v>14</v>
          </cell>
          <cell r="E185">
            <v>7</v>
          </cell>
          <cell r="F185">
            <v>14</v>
          </cell>
          <cell r="G185">
            <v>0</v>
          </cell>
          <cell r="H185">
            <v>0</v>
          </cell>
        </row>
        <row r="186">
          <cell r="A186" t="str">
            <v>Gerken</v>
          </cell>
          <cell r="B186" t="str">
            <v>Den</v>
          </cell>
          <cell r="C186">
            <v>3</v>
          </cell>
          <cell r="D186">
            <v>74</v>
          </cell>
          <cell r="E186">
            <v>24.666666666666668</v>
          </cell>
          <cell r="F186">
            <v>40</v>
          </cell>
          <cell r="G186">
            <v>0</v>
          </cell>
          <cell r="H186">
            <v>1</v>
          </cell>
        </row>
        <row r="187">
          <cell r="A187" t="str">
            <v>Hemphill</v>
          </cell>
          <cell r="B187" t="str">
            <v>Den</v>
          </cell>
          <cell r="C187">
            <v>1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B188" t="str">
            <v>Den</v>
          </cell>
          <cell r="C188">
            <v>3</v>
          </cell>
          <cell r="D188">
            <v>17</v>
          </cell>
          <cell r="E188">
            <v>5.666666666666667</v>
          </cell>
          <cell r="F188">
            <v>9</v>
          </cell>
          <cell r="G188">
            <v>0</v>
          </cell>
          <cell r="H188">
            <v>0</v>
          </cell>
        </row>
        <row r="189">
          <cell r="A189" t="str">
            <v>Miller,N</v>
          </cell>
          <cell r="B189" t="str">
            <v>Den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 t="str">
            <v>Newton</v>
          </cell>
          <cell r="B190" t="str">
            <v>Den</v>
          </cell>
          <cell r="C190">
            <v>1</v>
          </cell>
          <cell r="D190">
            <v>7</v>
          </cell>
          <cell r="E190">
            <v>7</v>
          </cell>
          <cell r="F190">
            <v>7</v>
          </cell>
          <cell r="G190">
            <v>0</v>
          </cell>
          <cell r="H190">
            <v>0</v>
          </cell>
        </row>
        <row r="191">
          <cell r="A191" t="str">
            <v>Sullivan</v>
          </cell>
          <cell r="B191" t="str">
            <v>Den</v>
          </cell>
          <cell r="C191">
            <v>3</v>
          </cell>
          <cell r="D191">
            <v>19</v>
          </cell>
          <cell r="E191">
            <v>6.333333333333333</v>
          </cell>
          <cell r="F191">
            <v>11</v>
          </cell>
          <cell r="G191">
            <v>0</v>
          </cell>
          <cell r="H191">
            <v>0</v>
          </cell>
        </row>
        <row r="198">
          <cell r="A198" t="str">
            <v>Bungartz</v>
          </cell>
          <cell r="B198" t="str">
            <v>Den</v>
          </cell>
          <cell r="C198">
            <v>0</v>
          </cell>
          <cell r="D198">
            <v>0</v>
          </cell>
          <cell r="F198">
            <v>0.5</v>
          </cell>
        </row>
        <row r="199">
          <cell r="A199" t="str">
            <v>Edwards</v>
          </cell>
          <cell r="B199" t="str">
            <v>Den</v>
          </cell>
          <cell r="C199">
            <v>1</v>
          </cell>
          <cell r="D199">
            <v>7</v>
          </cell>
          <cell r="F199">
            <v>1</v>
          </cell>
        </row>
        <row r="200">
          <cell r="A200" t="str">
            <v>Gerken</v>
          </cell>
          <cell r="B200" t="str">
            <v>Den</v>
          </cell>
          <cell r="C200">
            <v>8</v>
          </cell>
          <cell r="D200">
            <v>51</v>
          </cell>
          <cell r="F200">
            <v>7.5</v>
          </cell>
        </row>
        <row r="201">
          <cell r="A201" t="str">
            <v>Hemphill</v>
          </cell>
          <cell r="B201" t="str">
            <v>Den</v>
          </cell>
          <cell r="C201">
            <v>1</v>
          </cell>
          <cell r="D201">
            <v>16</v>
          </cell>
          <cell r="F201">
            <v>1</v>
          </cell>
        </row>
        <row r="202">
          <cell r="A202" t="str">
            <v>Hood</v>
          </cell>
          <cell r="B202" t="str">
            <v>Den</v>
          </cell>
          <cell r="C202">
            <v>1</v>
          </cell>
          <cell r="D202">
            <v>9</v>
          </cell>
          <cell r="F202">
            <v>0.5</v>
          </cell>
        </row>
        <row r="203">
          <cell r="A203" t="str">
            <v>Johnson,S</v>
          </cell>
          <cell r="B203" t="str">
            <v>Den</v>
          </cell>
          <cell r="C203">
            <v>1</v>
          </cell>
          <cell r="D203">
            <v>9</v>
          </cell>
          <cell r="F203">
            <v>1</v>
          </cell>
        </row>
        <row r="204">
          <cell r="A204" t="str">
            <v>Matthews,Bi</v>
          </cell>
          <cell r="B204" t="str">
            <v>Den</v>
          </cell>
          <cell r="C204">
            <v>1</v>
          </cell>
          <cell r="D204">
            <v>2</v>
          </cell>
          <cell r="F204">
            <v>1</v>
          </cell>
        </row>
        <row r="205">
          <cell r="A205" t="str">
            <v>Moore</v>
          </cell>
          <cell r="B205" t="str">
            <v>Den</v>
          </cell>
          <cell r="C205">
            <v>2.5</v>
          </cell>
          <cell r="D205">
            <v>22.5</v>
          </cell>
          <cell r="F205">
            <v>2.5</v>
          </cell>
        </row>
        <row r="206">
          <cell r="A206" t="str">
            <v>Newton</v>
          </cell>
          <cell r="B206" t="str">
            <v>Den</v>
          </cell>
          <cell r="C206">
            <v>4</v>
          </cell>
          <cell r="D206">
            <v>49</v>
          </cell>
          <cell r="F206">
            <v>2.5</v>
          </cell>
        </row>
        <row r="207">
          <cell r="A207" t="str">
            <v>Ogrin</v>
          </cell>
          <cell r="B207" t="str">
            <v>Den</v>
          </cell>
          <cell r="C207">
            <v>5</v>
          </cell>
          <cell r="D207">
            <v>42</v>
          </cell>
          <cell r="F207">
            <v>5</v>
          </cell>
        </row>
        <row r="208">
          <cell r="A208" t="str">
            <v>Stalls</v>
          </cell>
          <cell r="B208" t="str">
            <v>Den</v>
          </cell>
          <cell r="C208">
            <v>15</v>
          </cell>
          <cell r="D208">
            <v>110</v>
          </cell>
          <cell r="F208">
            <v>12.5</v>
          </cell>
        </row>
        <row r="209">
          <cell r="A209" t="str">
            <v>Sullivan</v>
          </cell>
          <cell r="B209" t="str">
            <v>Den</v>
          </cell>
          <cell r="C209">
            <v>0</v>
          </cell>
          <cell r="D209">
            <v>0</v>
          </cell>
          <cell r="F209">
            <v>1</v>
          </cell>
        </row>
        <row r="210">
          <cell r="A210" t="str">
            <v>Thornton</v>
          </cell>
          <cell r="B210" t="str">
            <v>Den</v>
          </cell>
          <cell r="C210">
            <v>7</v>
          </cell>
          <cell r="D210">
            <v>38</v>
          </cell>
          <cell r="F210">
            <v>5</v>
          </cell>
        </row>
        <row r="211">
          <cell r="A211" t="str">
            <v>Turner</v>
          </cell>
          <cell r="B211" t="str">
            <v>Den</v>
          </cell>
          <cell r="C211">
            <v>9.5</v>
          </cell>
          <cell r="D211">
            <v>81.5</v>
          </cell>
          <cell r="F211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at TB"/>
      <sheetName val="at SA"/>
      <sheetName val="at Chi"/>
      <sheetName val="vs NJ"/>
      <sheetName val="vs Mch"/>
      <sheetName val="at Okl"/>
      <sheetName val="vs Was"/>
      <sheetName val="at Oak"/>
      <sheetName val="vs Arz"/>
      <sheetName val="vs LA"/>
      <sheetName val="at Mch"/>
      <sheetName val="at Pit"/>
      <sheetName val="vs Okl"/>
      <sheetName val="at Jac"/>
      <sheetName val="at Den"/>
      <sheetName val="vs Chi"/>
      <sheetName val="vs SA"/>
      <sheetName val="vs Mem"/>
      <sheetName val="WCSF VS Mch"/>
      <sheetName val="Conf. Championship vs Arz"/>
      <sheetName val="Championship at Phi"/>
      <sheetName val="Summary"/>
    </sheetNames>
    <sheetDataSet>
      <sheetData sheetId="0">
        <row r="11">
          <cell r="D11">
            <v>411</v>
          </cell>
          <cell r="M11">
            <v>353</v>
          </cell>
        </row>
        <row r="12">
          <cell r="D12">
            <v>132</v>
          </cell>
          <cell r="M12">
            <v>106</v>
          </cell>
        </row>
        <row r="13">
          <cell r="D13">
            <v>246</v>
          </cell>
          <cell r="M13">
            <v>214</v>
          </cell>
        </row>
        <row r="14">
          <cell r="D14">
            <v>32</v>
          </cell>
          <cell r="M14">
            <v>33</v>
          </cell>
        </row>
        <row r="15">
          <cell r="C15">
            <v>71</v>
          </cell>
          <cell r="D15">
            <v>165</v>
          </cell>
          <cell r="E15">
            <v>0.4303030303030303</v>
          </cell>
          <cell r="N15">
            <v>0.34299516908212563</v>
          </cell>
          <cell r="R15" t="str">
            <v>71/165</v>
          </cell>
          <cell r="S15" t="str">
            <v>71/207</v>
          </cell>
        </row>
        <row r="16">
          <cell r="C16">
            <v>6</v>
          </cell>
          <cell r="D16">
            <v>11</v>
          </cell>
          <cell r="E16">
            <v>0.54545454545454541</v>
          </cell>
          <cell r="N16">
            <v>0.33333333333333331</v>
          </cell>
          <cell r="R16" t="str">
            <v>6/11</v>
          </cell>
          <cell r="S16" t="str">
            <v>7/21</v>
          </cell>
        </row>
        <row r="18">
          <cell r="D18">
            <v>414</v>
          </cell>
          <cell r="M18">
            <v>453</v>
          </cell>
        </row>
        <row r="19">
          <cell r="D19">
            <v>2369</v>
          </cell>
          <cell r="E19">
            <v>131.61111111111111</v>
          </cell>
          <cell r="M19">
            <v>1911</v>
          </cell>
          <cell r="N19">
            <v>106.16666666666667</v>
          </cell>
        </row>
        <row r="20">
          <cell r="D20">
            <v>5.7222222222222223</v>
          </cell>
          <cell r="M20">
            <v>4.2185430463576159</v>
          </cell>
        </row>
        <row r="22">
          <cell r="D22">
            <v>614</v>
          </cell>
          <cell r="M22">
            <v>622</v>
          </cell>
        </row>
        <row r="23">
          <cell r="D23">
            <v>385</v>
          </cell>
          <cell r="M23">
            <v>348</v>
          </cell>
        </row>
        <row r="24">
          <cell r="D24">
            <v>62.703583061889248</v>
          </cell>
          <cell r="M24">
            <v>55.948553054662376</v>
          </cell>
        </row>
        <row r="25">
          <cell r="D25">
            <v>5799</v>
          </cell>
          <cell r="M25">
            <v>4413</v>
          </cell>
        </row>
        <row r="26">
          <cell r="D26">
            <v>74</v>
          </cell>
          <cell r="M26">
            <v>63</v>
          </cell>
        </row>
        <row r="27">
          <cell r="D27">
            <v>450</v>
          </cell>
          <cell r="M27">
            <v>507</v>
          </cell>
        </row>
        <row r="28">
          <cell r="D28">
            <v>5349</v>
          </cell>
          <cell r="E28">
            <v>297.16666666666669</v>
          </cell>
          <cell r="M28">
            <v>3906</v>
          </cell>
          <cell r="N28">
            <v>217</v>
          </cell>
        </row>
        <row r="29">
          <cell r="D29">
            <v>7.7747093023255811</v>
          </cell>
          <cell r="M29">
            <v>5.7021897810218976</v>
          </cell>
        </row>
        <row r="30">
          <cell r="D30">
            <v>15.062337662337661</v>
          </cell>
          <cell r="M30">
            <v>12.681034482758621</v>
          </cell>
        </row>
        <row r="33">
          <cell r="D33">
            <v>7718</v>
          </cell>
          <cell r="E33">
            <v>428.77777777777777</v>
          </cell>
          <cell r="M33">
            <v>5817</v>
          </cell>
          <cell r="N33">
            <v>323.16666666666669</v>
          </cell>
        </row>
        <row r="34">
          <cell r="D34">
            <v>30.694480435345945</v>
          </cell>
          <cell r="M34">
            <v>32.851985559566785</v>
          </cell>
        </row>
        <row r="35">
          <cell r="D35">
            <v>69.305519564654048</v>
          </cell>
          <cell r="M35">
            <v>67.148014440433215</v>
          </cell>
        </row>
        <row r="37">
          <cell r="D37">
            <v>1102</v>
          </cell>
          <cell r="M37">
            <v>1138</v>
          </cell>
        </row>
        <row r="38">
          <cell r="D38">
            <v>7.0036297640653356</v>
          </cell>
          <cell r="M38">
            <v>5.1115992970123019</v>
          </cell>
        </row>
        <row r="41">
          <cell r="D41">
            <v>19</v>
          </cell>
          <cell r="M41">
            <v>24</v>
          </cell>
        </row>
        <row r="42">
          <cell r="D42">
            <v>319</v>
          </cell>
          <cell r="M42">
            <v>271</v>
          </cell>
        </row>
        <row r="43">
          <cell r="D43">
            <v>1</v>
          </cell>
          <cell r="M43">
            <v>1</v>
          </cell>
        </row>
        <row r="45">
          <cell r="D45">
            <v>53</v>
          </cell>
          <cell r="M45">
            <v>90</v>
          </cell>
        </row>
        <row r="46">
          <cell r="D46">
            <v>2186</v>
          </cell>
          <cell r="M46">
            <v>3458</v>
          </cell>
        </row>
        <row r="47">
          <cell r="D47">
            <v>41.245283018867923</v>
          </cell>
          <cell r="M47">
            <v>38.422222222222224</v>
          </cell>
        </row>
        <row r="49">
          <cell r="D49">
            <v>55</v>
          </cell>
          <cell r="M49">
            <v>25</v>
          </cell>
        </row>
        <row r="50">
          <cell r="D50">
            <v>630</v>
          </cell>
          <cell r="M50">
            <v>96</v>
          </cell>
        </row>
        <row r="51">
          <cell r="D51">
            <v>11.454545454545455</v>
          </cell>
          <cell r="M51">
            <v>3.84</v>
          </cell>
        </row>
        <row r="52">
          <cell r="D52">
            <v>4</v>
          </cell>
          <cell r="M52">
            <v>10</v>
          </cell>
        </row>
        <row r="53">
          <cell r="D53">
            <v>1</v>
          </cell>
          <cell r="M53">
            <v>0</v>
          </cell>
        </row>
        <row r="55">
          <cell r="D55">
            <v>65</v>
          </cell>
          <cell r="M55">
            <v>116</v>
          </cell>
        </row>
        <row r="56">
          <cell r="D56">
            <v>1217</v>
          </cell>
          <cell r="M56">
            <v>1985</v>
          </cell>
        </row>
        <row r="57">
          <cell r="D57">
            <v>18.723076923076924</v>
          </cell>
          <cell r="M57">
            <v>17.112068965517242</v>
          </cell>
        </row>
        <row r="58">
          <cell r="D58">
            <v>0</v>
          </cell>
          <cell r="M58">
            <v>0</v>
          </cell>
        </row>
        <row r="60">
          <cell r="D60">
            <v>120</v>
          </cell>
          <cell r="M60">
            <v>77</v>
          </cell>
        </row>
        <row r="61">
          <cell r="D61">
            <v>4</v>
          </cell>
          <cell r="M61">
            <v>11</v>
          </cell>
        </row>
        <row r="62">
          <cell r="D62">
            <v>3.3333333333333335</v>
          </cell>
          <cell r="M62">
            <v>14.285714285714285</v>
          </cell>
        </row>
        <row r="63">
          <cell r="D63">
            <v>6990</v>
          </cell>
          <cell r="M63">
            <v>4410</v>
          </cell>
        </row>
        <row r="65">
          <cell r="D65">
            <v>139</v>
          </cell>
          <cell r="M65">
            <v>126</v>
          </cell>
        </row>
        <row r="66">
          <cell r="D66">
            <v>1037</v>
          </cell>
          <cell r="M66">
            <v>1040</v>
          </cell>
        </row>
        <row r="68">
          <cell r="D68">
            <v>34</v>
          </cell>
          <cell r="M68">
            <v>27</v>
          </cell>
        </row>
        <row r="69">
          <cell r="D69">
            <v>22</v>
          </cell>
          <cell r="M69">
            <v>16</v>
          </cell>
        </row>
        <row r="70">
          <cell r="D70">
            <v>1</v>
          </cell>
          <cell r="M70">
            <v>3</v>
          </cell>
        </row>
        <row r="71">
          <cell r="D71">
            <v>0</v>
          </cell>
          <cell r="M71">
            <v>0</v>
          </cell>
        </row>
        <row r="72">
          <cell r="D72">
            <v>8</v>
          </cell>
          <cell r="M72">
            <v>11</v>
          </cell>
        </row>
        <row r="73">
          <cell r="D73">
            <v>0</v>
          </cell>
          <cell r="M73">
            <v>0</v>
          </cell>
        </row>
        <row r="75">
          <cell r="D75">
            <v>640</v>
          </cell>
          <cell r="M75">
            <v>326</v>
          </cell>
        </row>
        <row r="76">
          <cell r="D76">
            <v>80</v>
          </cell>
          <cell r="M76">
            <v>40</v>
          </cell>
        </row>
        <row r="77">
          <cell r="D77">
            <v>23</v>
          </cell>
          <cell r="M77">
            <v>11</v>
          </cell>
        </row>
        <row r="78">
          <cell r="D78">
            <v>55</v>
          </cell>
          <cell r="M78">
            <v>28</v>
          </cell>
        </row>
        <row r="79">
          <cell r="D79">
            <v>2</v>
          </cell>
          <cell r="M79">
            <v>1</v>
          </cell>
        </row>
        <row r="80">
          <cell r="D80">
            <v>75</v>
          </cell>
          <cell r="M80">
            <v>28</v>
          </cell>
        </row>
        <row r="81">
          <cell r="D81">
            <v>3</v>
          </cell>
          <cell r="M81">
            <v>2</v>
          </cell>
        </row>
        <row r="82">
          <cell r="D82">
            <v>2</v>
          </cell>
          <cell r="M82">
            <v>0</v>
          </cell>
        </row>
        <row r="83">
          <cell r="D83">
            <v>25</v>
          </cell>
          <cell r="M83">
            <v>18</v>
          </cell>
        </row>
        <row r="84">
          <cell r="D84">
            <v>33</v>
          </cell>
          <cell r="M84">
            <v>30</v>
          </cell>
        </row>
        <row r="85">
          <cell r="D85">
            <v>75.757575757575751</v>
          </cell>
          <cell r="M85">
            <v>60</v>
          </cell>
        </row>
        <row r="86">
          <cell r="D86" t="str">
            <v>29:13</v>
          </cell>
          <cell r="M86" t="str">
            <v>30:47</v>
          </cell>
        </row>
        <row r="90">
          <cell r="B90" t="str">
            <v>Hou</v>
          </cell>
          <cell r="C90">
            <v>11</v>
          </cell>
          <cell r="D90">
            <v>40</v>
          </cell>
          <cell r="E90">
            <v>3.6363636363636362</v>
          </cell>
          <cell r="F90">
            <v>13</v>
          </cell>
          <cell r="G90">
            <v>1</v>
          </cell>
          <cell r="H90">
            <v>0</v>
          </cell>
        </row>
        <row r="91">
          <cell r="A91" t="str">
            <v>Courville</v>
          </cell>
          <cell r="B91" t="str">
            <v>Hou</v>
          </cell>
          <cell r="C91">
            <v>1</v>
          </cell>
          <cell r="D91">
            <v>11</v>
          </cell>
          <cell r="E91">
            <v>11</v>
          </cell>
          <cell r="F91">
            <v>11</v>
          </cell>
          <cell r="G91">
            <v>0</v>
          </cell>
          <cell r="H91">
            <v>1</v>
          </cell>
        </row>
        <row r="92">
          <cell r="A92" t="str">
            <v>Dillon</v>
          </cell>
          <cell r="B92" t="str">
            <v>Hou</v>
          </cell>
          <cell r="C92">
            <v>6</v>
          </cell>
          <cell r="D92">
            <v>-1</v>
          </cell>
          <cell r="E92">
            <v>-0.16666666666666666</v>
          </cell>
          <cell r="F92">
            <v>4</v>
          </cell>
          <cell r="G92">
            <v>0</v>
          </cell>
          <cell r="H92">
            <v>0</v>
          </cell>
        </row>
        <row r="93">
          <cell r="A93" t="str">
            <v>Fowler</v>
          </cell>
          <cell r="B93" t="str">
            <v>Hou</v>
          </cell>
          <cell r="C93">
            <v>190</v>
          </cell>
          <cell r="D93">
            <v>1198</v>
          </cell>
          <cell r="E93">
            <v>6.3052631578947365</v>
          </cell>
          <cell r="F93">
            <v>53</v>
          </cell>
          <cell r="G93">
            <v>13</v>
          </cell>
          <cell r="H93">
            <v>7</v>
          </cell>
        </row>
        <row r="94">
          <cell r="A94" t="str">
            <v>Harrell</v>
          </cell>
          <cell r="B94" t="str">
            <v>Hou</v>
          </cell>
          <cell r="C94">
            <v>106</v>
          </cell>
          <cell r="D94">
            <v>631</v>
          </cell>
          <cell r="E94">
            <v>5.9528301886792452</v>
          </cell>
          <cell r="F94">
            <v>53</v>
          </cell>
          <cell r="G94">
            <v>6</v>
          </cell>
          <cell r="H94">
            <v>1</v>
          </cell>
        </row>
        <row r="95">
          <cell r="B95" t="str">
            <v>Hou</v>
          </cell>
          <cell r="C95">
            <v>5</v>
          </cell>
          <cell r="D95">
            <v>9</v>
          </cell>
          <cell r="E95">
            <v>1.8</v>
          </cell>
          <cell r="F95">
            <v>7</v>
          </cell>
          <cell r="G95">
            <v>0</v>
          </cell>
          <cell r="H95">
            <v>0</v>
          </cell>
        </row>
        <row r="96">
          <cell r="A96" t="str">
            <v>Kelly</v>
          </cell>
          <cell r="B96" t="str">
            <v>Hou</v>
          </cell>
          <cell r="C96">
            <v>78</v>
          </cell>
          <cell r="D96">
            <v>421</v>
          </cell>
          <cell r="E96">
            <v>5.3974358974358978</v>
          </cell>
          <cell r="F96">
            <v>29</v>
          </cell>
          <cell r="G96">
            <v>3</v>
          </cell>
          <cell r="H96">
            <v>4</v>
          </cell>
        </row>
        <row r="97">
          <cell r="A97" t="str">
            <v>McLain</v>
          </cell>
          <cell r="B97" t="str">
            <v>Hou</v>
          </cell>
          <cell r="C97">
            <v>2</v>
          </cell>
          <cell r="D97">
            <v>-2</v>
          </cell>
          <cell r="E97">
            <v>-1</v>
          </cell>
          <cell r="F97">
            <v>0</v>
          </cell>
          <cell r="G97">
            <v>0</v>
          </cell>
          <cell r="H97">
            <v>0</v>
          </cell>
        </row>
        <row r="98">
          <cell r="A98" t="str">
            <v>McNeil</v>
          </cell>
          <cell r="B98" t="str">
            <v>Hou</v>
          </cell>
          <cell r="C98">
            <v>1</v>
          </cell>
          <cell r="D98">
            <v>13</v>
          </cell>
          <cell r="E98">
            <v>13</v>
          </cell>
          <cell r="F98">
            <v>13</v>
          </cell>
          <cell r="G98">
            <v>0</v>
          </cell>
          <cell r="H98">
            <v>0</v>
          </cell>
        </row>
        <row r="99">
          <cell r="A99" t="str">
            <v>Sanders</v>
          </cell>
          <cell r="B99" t="str">
            <v>Hou</v>
          </cell>
          <cell r="C99">
            <v>11</v>
          </cell>
          <cell r="D99">
            <v>14</v>
          </cell>
          <cell r="E99">
            <v>1.2727272727272727</v>
          </cell>
          <cell r="F99">
            <v>12</v>
          </cell>
          <cell r="G99">
            <v>0</v>
          </cell>
          <cell r="H99">
            <v>0</v>
          </cell>
        </row>
        <row r="100">
          <cell r="A100" t="str">
            <v>Verdin</v>
          </cell>
          <cell r="B100" t="str">
            <v>Hou</v>
          </cell>
          <cell r="C100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Walters</v>
          </cell>
          <cell r="B101" t="str">
            <v>Hou</v>
          </cell>
          <cell r="C101">
            <v>1</v>
          </cell>
          <cell r="D101">
            <v>26</v>
          </cell>
          <cell r="E101">
            <v>26</v>
          </cell>
          <cell r="F101">
            <v>26</v>
          </cell>
          <cell r="G101">
            <v>0</v>
          </cell>
          <cell r="H101">
            <v>0</v>
          </cell>
        </row>
        <row r="102">
          <cell r="B102" t="str">
            <v>Hou</v>
          </cell>
          <cell r="C102">
            <v>1</v>
          </cell>
          <cell r="D102">
            <v>9</v>
          </cell>
          <cell r="E102">
            <v>9</v>
          </cell>
          <cell r="F102">
            <v>9</v>
          </cell>
          <cell r="G102">
            <v>0</v>
          </cell>
          <cell r="H102">
            <v>0</v>
          </cell>
        </row>
        <row r="108">
          <cell r="A108" t="str">
            <v>Barousse</v>
          </cell>
          <cell r="B108" t="str">
            <v>Hou</v>
          </cell>
          <cell r="C108">
            <v>7</v>
          </cell>
          <cell r="D108">
            <v>91</v>
          </cell>
          <cell r="E108">
            <v>13</v>
          </cell>
          <cell r="F108">
            <v>36</v>
          </cell>
          <cell r="G108">
            <v>0</v>
          </cell>
          <cell r="H108">
            <v>0</v>
          </cell>
        </row>
        <row r="109">
          <cell r="A109" t="str">
            <v>Courville</v>
          </cell>
          <cell r="B109" t="str">
            <v>Hou</v>
          </cell>
          <cell r="C109">
            <v>3</v>
          </cell>
          <cell r="D109">
            <v>44</v>
          </cell>
          <cell r="E109">
            <v>14.666666666666666</v>
          </cell>
          <cell r="F109">
            <v>24</v>
          </cell>
          <cell r="G109">
            <v>0</v>
          </cell>
          <cell r="H109">
            <v>0</v>
          </cell>
        </row>
        <row r="110">
          <cell r="A110" t="str">
            <v>Fowler</v>
          </cell>
          <cell r="B110" t="str">
            <v>Hou</v>
          </cell>
          <cell r="C110">
            <v>24</v>
          </cell>
          <cell r="D110">
            <v>316</v>
          </cell>
          <cell r="E110">
            <v>13.166666666666666</v>
          </cell>
          <cell r="F110">
            <v>24</v>
          </cell>
          <cell r="G110">
            <v>2</v>
          </cell>
          <cell r="H110">
            <v>0</v>
          </cell>
        </row>
        <row r="111">
          <cell r="A111" t="str">
            <v>Harrell</v>
          </cell>
          <cell r="B111" t="str">
            <v>Hou</v>
          </cell>
          <cell r="C111">
            <v>19</v>
          </cell>
          <cell r="D111">
            <v>180</v>
          </cell>
          <cell r="E111">
            <v>9.473684210526315</v>
          </cell>
          <cell r="F111">
            <v>18</v>
          </cell>
          <cell r="G111">
            <v>0</v>
          </cell>
          <cell r="H111">
            <v>0</v>
          </cell>
        </row>
        <row r="112">
          <cell r="A112" t="str">
            <v>Johnson,R</v>
          </cell>
          <cell r="B112" t="str">
            <v>Hou</v>
          </cell>
          <cell r="C112">
            <v>102</v>
          </cell>
          <cell r="D112">
            <v>1269</v>
          </cell>
          <cell r="E112">
            <v>12.441176470588236</v>
          </cell>
          <cell r="F112">
            <v>52</v>
          </cell>
          <cell r="G112">
            <v>15</v>
          </cell>
          <cell r="H112">
            <v>2</v>
          </cell>
        </row>
        <row r="113">
          <cell r="A113" t="str">
            <v>Kelly</v>
          </cell>
          <cell r="B113" t="str">
            <v>Hou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 t="str">
            <v>McGhee</v>
          </cell>
          <cell r="B114" t="str">
            <v>Hou</v>
          </cell>
          <cell r="C114">
            <v>38</v>
          </cell>
          <cell r="D114">
            <v>657</v>
          </cell>
          <cell r="E114">
            <v>17.289473684210527</v>
          </cell>
          <cell r="F114">
            <v>83</v>
          </cell>
          <cell r="G114">
            <v>6</v>
          </cell>
          <cell r="H114">
            <v>0</v>
          </cell>
        </row>
        <row r="115">
          <cell r="A115" t="str">
            <v>McNeil</v>
          </cell>
          <cell r="B115" t="str">
            <v>Hou</v>
          </cell>
          <cell r="C115">
            <v>38</v>
          </cell>
          <cell r="D115">
            <v>727</v>
          </cell>
          <cell r="E115">
            <v>19.131578947368421</v>
          </cell>
          <cell r="F115">
            <v>49</v>
          </cell>
          <cell r="G115">
            <v>4</v>
          </cell>
          <cell r="H115">
            <v>1</v>
          </cell>
        </row>
        <row r="116">
          <cell r="A116" t="str">
            <v>Moser</v>
          </cell>
          <cell r="B116" t="str">
            <v>Hou</v>
          </cell>
          <cell r="C116">
            <v>32</v>
          </cell>
          <cell r="D116">
            <v>661</v>
          </cell>
          <cell r="E116">
            <v>20.65625</v>
          </cell>
          <cell r="F116">
            <v>59</v>
          </cell>
          <cell r="G116">
            <v>8</v>
          </cell>
          <cell r="H116">
            <v>1</v>
          </cell>
        </row>
        <row r="117">
          <cell r="A117" t="str">
            <v>Poole</v>
          </cell>
          <cell r="B117" t="str">
            <v>Hou</v>
          </cell>
          <cell r="C117">
            <v>3</v>
          </cell>
          <cell r="D117">
            <v>23</v>
          </cell>
          <cell r="E117">
            <v>7.666666666666667</v>
          </cell>
          <cell r="F117">
            <v>12</v>
          </cell>
          <cell r="G117">
            <v>0</v>
          </cell>
          <cell r="H117">
            <v>0</v>
          </cell>
        </row>
        <row r="118">
          <cell r="A118" t="str">
            <v>Rush</v>
          </cell>
          <cell r="B118" t="str">
            <v>Hou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 t="str">
            <v>Sanders</v>
          </cell>
          <cell r="B119" t="str">
            <v>Hou</v>
          </cell>
          <cell r="C119">
            <v>101</v>
          </cell>
          <cell r="D119">
            <v>1479</v>
          </cell>
          <cell r="E119">
            <v>14.643564356435643</v>
          </cell>
          <cell r="F119">
            <v>79</v>
          </cell>
          <cell r="G119">
            <v>18</v>
          </cell>
          <cell r="H119">
            <v>2</v>
          </cell>
        </row>
        <row r="120">
          <cell r="A120" t="str">
            <v>Verdin</v>
          </cell>
          <cell r="B120" t="str">
            <v>Hou</v>
          </cell>
          <cell r="C120">
            <v>18</v>
          </cell>
          <cell r="D120">
            <v>352</v>
          </cell>
          <cell r="E120">
            <v>19.555555555555557</v>
          </cell>
          <cell r="F120">
            <v>61</v>
          </cell>
          <cell r="G120">
            <v>2</v>
          </cell>
          <cell r="H120">
            <v>0</v>
          </cell>
        </row>
        <row r="128">
          <cell r="A128" t="str">
            <v>Dillon</v>
          </cell>
          <cell r="B128" t="str">
            <v>Hou</v>
          </cell>
          <cell r="C128">
            <v>73</v>
          </cell>
          <cell r="D128">
            <v>28</v>
          </cell>
          <cell r="E128">
            <v>38.356164383561641</v>
          </cell>
          <cell r="F128">
            <v>478</v>
          </cell>
          <cell r="G128">
            <v>2</v>
          </cell>
          <cell r="H128">
            <v>44</v>
          </cell>
          <cell r="I128">
            <v>1</v>
          </cell>
          <cell r="J128">
            <v>2.7397260273972601</v>
          </cell>
          <cell r="K128">
            <v>1.3698630136986301</v>
          </cell>
          <cell r="L128">
            <v>6.5479452054794525</v>
          </cell>
          <cell r="M128">
            <v>64.754566210045652</v>
          </cell>
          <cell r="N128">
            <v>2</v>
          </cell>
          <cell r="O128">
            <v>8</v>
          </cell>
        </row>
        <row r="129">
          <cell r="A129" t="str">
            <v>Kelly</v>
          </cell>
          <cell r="B129" t="str">
            <v>Hou</v>
          </cell>
          <cell r="C129">
            <v>540</v>
          </cell>
          <cell r="D129">
            <v>356</v>
          </cell>
          <cell r="E129">
            <v>65.925925925925924</v>
          </cell>
          <cell r="F129">
            <v>5318</v>
          </cell>
          <cell r="G129">
            <v>53</v>
          </cell>
          <cell r="H129">
            <v>83</v>
          </cell>
          <cell r="I129">
            <v>18</v>
          </cell>
          <cell r="J129">
            <v>9.8148148148148149</v>
          </cell>
          <cell r="K129">
            <v>3.3333333333333335</v>
          </cell>
          <cell r="L129">
            <v>9.8481481481481481</v>
          </cell>
          <cell r="M129">
            <v>116.88271604938272</v>
          </cell>
          <cell r="N129">
            <v>8</v>
          </cell>
          <cell r="O129">
            <v>66</v>
          </cell>
        </row>
        <row r="130">
          <cell r="A130" t="str">
            <v>Walters</v>
          </cell>
          <cell r="B130" t="str">
            <v>Hou</v>
          </cell>
          <cell r="C130">
            <v>1</v>
          </cell>
          <cell r="D130">
            <v>1</v>
          </cell>
          <cell r="E130">
            <v>100</v>
          </cell>
          <cell r="F130">
            <v>3</v>
          </cell>
          <cell r="G130">
            <v>0</v>
          </cell>
          <cell r="H130">
            <v>3</v>
          </cell>
          <cell r="I130">
            <v>0</v>
          </cell>
          <cell r="J130">
            <v>0</v>
          </cell>
          <cell r="K130">
            <v>0</v>
          </cell>
          <cell r="L130">
            <v>3</v>
          </cell>
          <cell r="M130">
            <v>79.166666666666671</v>
          </cell>
          <cell r="N130">
            <v>0</v>
          </cell>
          <cell r="O130">
            <v>0</v>
          </cell>
        </row>
        <row r="136">
          <cell r="A136" t="str">
            <v>Eason,C</v>
          </cell>
          <cell r="B136" t="str">
            <v>Hou</v>
          </cell>
          <cell r="C136">
            <v>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A137" t="str">
            <v>Lewis,W</v>
          </cell>
          <cell r="B137" t="str">
            <v>Hou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 t="str">
            <v>McGhee</v>
          </cell>
          <cell r="B138" t="str">
            <v>Hou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 t="str">
            <v>McNeil</v>
          </cell>
          <cell r="B139" t="str">
            <v>Hou</v>
          </cell>
          <cell r="C139">
            <v>36</v>
          </cell>
          <cell r="D139">
            <v>3</v>
          </cell>
          <cell r="E139">
            <v>498</v>
          </cell>
          <cell r="F139">
            <v>13.833333333333334</v>
          </cell>
          <cell r="G139">
            <v>60</v>
          </cell>
          <cell r="H139">
            <v>1</v>
          </cell>
          <cell r="I139">
            <v>2</v>
          </cell>
        </row>
        <row r="140">
          <cell r="A140" t="str">
            <v>Sanders</v>
          </cell>
          <cell r="B140" t="str">
            <v>Hou</v>
          </cell>
          <cell r="C140">
            <v>18</v>
          </cell>
          <cell r="D140">
            <v>1</v>
          </cell>
          <cell r="E140">
            <v>132</v>
          </cell>
          <cell r="F140">
            <v>7.333333333333333</v>
          </cell>
          <cell r="G140">
            <v>36</v>
          </cell>
          <cell r="H140">
            <v>0</v>
          </cell>
          <cell r="I140">
            <v>1</v>
          </cell>
        </row>
        <row r="146">
          <cell r="A146" t="str">
            <v>Courville</v>
          </cell>
          <cell r="B146" t="str">
            <v>Hou</v>
          </cell>
          <cell r="C146">
            <v>3</v>
          </cell>
          <cell r="D146">
            <v>60</v>
          </cell>
          <cell r="E146">
            <v>20</v>
          </cell>
          <cell r="F146">
            <v>30</v>
          </cell>
          <cell r="G146">
            <v>0</v>
          </cell>
          <cell r="H146">
            <v>0</v>
          </cell>
        </row>
        <row r="147">
          <cell r="A147" t="str">
            <v>DeAyala</v>
          </cell>
          <cell r="B147" t="str">
            <v>Hou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 t="str">
            <v>Dykes</v>
          </cell>
          <cell r="B148" t="str">
            <v>Hou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Eason,C</v>
          </cell>
          <cell r="B149" t="str">
            <v>Hou</v>
          </cell>
          <cell r="C149">
            <v>12</v>
          </cell>
          <cell r="D149">
            <v>202</v>
          </cell>
          <cell r="E149">
            <v>16.833333333333332</v>
          </cell>
          <cell r="F149">
            <v>35</v>
          </cell>
          <cell r="G149">
            <v>0</v>
          </cell>
          <cell r="H149">
            <v>1</v>
          </cell>
        </row>
        <row r="150">
          <cell r="A150" t="str">
            <v>Heath</v>
          </cell>
          <cell r="B150" t="str">
            <v>Hou</v>
          </cell>
          <cell r="C150">
            <v>8</v>
          </cell>
          <cell r="D150">
            <v>114</v>
          </cell>
          <cell r="E150">
            <v>14.25</v>
          </cell>
          <cell r="F150">
            <v>28</v>
          </cell>
          <cell r="G150">
            <v>0</v>
          </cell>
          <cell r="H150">
            <v>0</v>
          </cell>
        </row>
        <row r="151">
          <cell r="A151" t="str">
            <v>Johnson,R</v>
          </cell>
          <cell r="B151" t="str">
            <v>Hou</v>
          </cell>
          <cell r="C151">
            <v>6</v>
          </cell>
          <cell r="D151">
            <v>99</v>
          </cell>
          <cell r="E151">
            <v>16.5</v>
          </cell>
          <cell r="F151">
            <v>24</v>
          </cell>
          <cell r="G151">
            <v>0</v>
          </cell>
          <cell r="H151">
            <v>0</v>
          </cell>
        </row>
        <row r="152">
          <cell r="A152" t="str">
            <v>Kidd</v>
          </cell>
          <cell r="B152" t="str">
            <v>Hou</v>
          </cell>
          <cell r="C152">
            <v>1</v>
          </cell>
          <cell r="D152">
            <v>2</v>
          </cell>
          <cell r="E152">
            <v>2</v>
          </cell>
          <cell r="F152">
            <v>2</v>
          </cell>
          <cell r="G152">
            <v>0</v>
          </cell>
          <cell r="H152">
            <v>0</v>
          </cell>
        </row>
        <row r="153">
          <cell r="A153" t="str">
            <v>McGhee</v>
          </cell>
          <cell r="B153" t="str">
            <v>Hou</v>
          </cell>
          <cell r="C153">
            <v>1</v>
          </cell>
          <cell r="D153">
            <v>17</v>
          </cell>
          <cell r="E153">
            <v>17</v>
          </cell>
          <cell r="F153">
            <v>17</v>
          </cell>
          <cell r="G153">
            <v>0</v>
          </cell>
          <cell r="H153">
            <v>0</v>
          </cell>
        </row>
        <row r="154">
          <cell r="A154" t="str">
            <v>McLain</v>
          </cell>
          <cell r="B154" t="str">
            <v>Hou</v>
          </cell>
          <cell r="C154">
            <v>2</v>
          </cell>
          <cell r="D154">
            <v>13</v>
          </cell>
          <cell r="E154">
            <v>6.5</v>
          </cell>
          <cell r="F154">
            <v>8</v>
          </cell>
          <cell r="G154">
            <v>0</v>
          </cell>
          <cell r="H154">
            <v>0</v>
          </cell>
        </row>
        <row r="155">
          <cell r="A155" t="str">
            <v>Reliford</v>
          </cell>
          <cell r="B155" t="str">
            <v>Hou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Rush</v>
          </cell>
          <cell r="B156" t="str">
            <v>Hou</v>
          </cell>
          <cell r="C156">
            <v>4</v>
          </cell>
          <cell r="D156">
            <v>93</v>
          </cell>
          <cell r="E156">
            <v>23.25</v>
          </cell>
          <cell r="F156">
            <v>29</v>
          </cell>
          <cell r="G156">
            <v>0</v>
          </cell>
          <cell r="H156">
            <v>0</v>
          </cell>
        </row>
        <row r="157">
          <cell r="A157" t="str">
            <v>Sanders</v>
          </cell>
          <cell r="B157" t="str">
            <v>Hou</v>
          </cell>
          <cell r="C157">
            <v>4</v>
          </cell>
          <cell r="D157">
            <v>59</v>
          </cell>
          <cell r="E157">
            <v>14.75</v>
          </cell>
          <cell r="F157">
            <v>25</v>
          </cell>
          <cell r="G157">
            <v>0</v>
          </cell>
          <cell r="H157">
            <v>1</v>
          </cell>
        </row>
        <row r="158">
          <cell r="A158" t="str">
            <v>Verdin</v>
          </cell>
          <cell r="B158" t="str">
            <v>Hou</v>
          </cell>
          <cell r="C158">
            <v>21</v>
          </cell>
          <cell r="D158">
            <v>510</v>
          </cell>
          <cell r="E158">
            <v>24.285714285714285</v>
          </cell>
          <cell r="F158">
            <v>63</v>
          </cell>
          <cell r="G158">
            <v>0</v>
          </cell>
          <cell r="H158">
            <v>0</v>
          </cell>
        </row>
        <row r="159">
          <cell r="A159" t="str">
            <v>Vonner</v>
          </cell>
          <cell r="B159" t="str">
            <v>Hou</v>
          </cell>
          <cell r="C159">
            <v>2</v>
          </cell>
          <cell r="D159">
            <v>22</v>
          </cell>
          <cell r="E159">
            <v>11</v>
          </cell>
          <cell r="F159">
            <v>12</v>
          </cell>
          <cell r="G159">
            <v>0</v>
          </cell>
          <cell r="H159">
            <v>0</v>
          </cell>
        </row>
        <row r="162">
          <cell r="A162" t="str">
            <v>Walters</v>
          </cell>
          <cell r="B162" t="str">
            <v>Hou</v>
          </cell>
          <cell r="C162">
            <v>53</v>
          </cell>
          <cell r="D162">
            <v>2186</v>
          </cell>
          <cell r="E162">
            <v>41.245283018867923</v>
          </cell>
          <cell r="F162">
            <v>57</v>
          </cell>
          <cell r="G162">
            <v>0</v>
          </cell>
          <cell r="H162">
            <v>0</v>
          </cell>
        </row>
        <row r="170">
          <cell r="A170" t="str">
            <v>Brockhaus</v>
          </cell>
          <cell r="B170" t="str">
            <v>Hou</v>
          </cell>
          <cell r="C170">
            <v>10</v>
          </cell>
          <cell r="D170">
            <v>2</v>
          </cell>
          <cell r="E170">
            <v>642</v>
          </cell>
          <cell r="F170">
            <v>6</v>
          </cell>
          <cell r="G170">
            <v>6</v>
          </cell>
          <cell r="H170">
            <v>4</v>
          </cell>
          <cell r="I170">
            <v>1</v>
          </cell>
          <cell r="K170">
            <v>32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1</v>
          </cell>
          <cell r="S170">
            <v>3</v>
          </cell>
          <cell r="T170">
            <v>0</v>
          </cell>
          <cell r="U170">
            <v>0</v>
          </cell>
          <cell r="V170">
            <v>0</v>
          </cell>
        </row>
        <row r="171">
          <cell r="A171" t="str">
            <v>Fritsch</v>
          </cell>
          <cell r="B171" t="str">
            <v>Hou</v>
          </cell>
          <cell r="C171">
            <v>110</v>
          </cell>
          <cell r="D171">
            <v>2</v>
          </cell>
          <cell r="E171">
            <v>6348</v>
          </cell>
          <cell r="F171">
            <v>71</v>
          </cell>
          <cell r="G171">
            <v>69</v>
          </cell>
          <cell r="H171">
            <v>29</v>
          </cell>
          <cell r="I171">
            <v>24</v>
          </cell>
          <cell r="J171">
            <v>82.758620689655174</v>
          </cell>
          <cell r="K171">
            <v>50</v>
          </cell>
          <cell r="M171">
            <v>1</v>
          </cell>
          <cell r="N171">
            <v>1</v>
          </cell>
          <cell r="O171">
            <v>6</v>
          </cell>
          <cell r="P171">
            <v>6</v>
          </cell>
          <cell r="Q171">
            <v>4</v>
          </cell>
          <cell r="R171">
            <v>4</v>
          </cell>
          <cell r="S171">
            <v>14</v>
          </cell>
          <cell r="T171">
            <v>12</v>
          </cell>
          <cell r="U171">
            <v>4</v>
          </cell>
          <cell r="V171">
            <v>1</v>
          </cell>
        </row>
        <row r="172">
          <cell r="A172" t="str">
            <v>Walters</v>
          </cell>
          <cell r="B172" t="str">
            <v>Hou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81">
          <cell r="A181" t="str">
            <v>DeAyala</v>
          </cell>
          <cell r="B181" t="str">
            <v>Hou</v>
          </cell>
          <cell r="C181">
            <v>1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Dykes</v>
          </cell>
          <cell r="B182" t="str">
            <v>Hou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Eason</v>
          </cell>
          <cell r="B183" t="str">
            <v>Hou</v>
          </cell>
          <cell r="C183">
            <v>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>Hall</v>
          </cell>
          <cell r="B184" t="str">
            <v>Hou</v>
          </cell>
          <cell r="C184">
            <v>1</v>
          </cell>
          <cell r="D184">
            <v>9</v>
          </cell>
          <cell r="E184">
            <v>9</v>
          </cell>
          <cell r="F184">
            <v>9</v>
          </cell>
          <cell r="G184">
            <v>0</v>
          </cell>
          <cell r="H184">
            <v>0</v>
          </cell>
        </row>
        <row r="185">
          <cell r="A185" t="str">
            <v>Hawkins,M</v>
          </cell>
          <cell r="B185" t="str">
            <v>Hou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Heath</v>
          </cell>
          <cell r="B186" t="str">
            <v>Hou</v>
          </cell>
          <cell r="C186">
            <v>2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 t="str">
            <v>Lewis,W</v>
          </cell>
          <cell r="B187" t="str">
            <v>Hou</v>
          </cell>
          <cell r="C187">
            <v>7</v>
          </cell>
          <cell r="D187">
            <v>133</v>
          </cell>
          <cell r="E187">
            <v>19</v>
          </cell>
          <cell r="F187">
            <v>75</v>
          </cell>
          <cell r="G187">
            <v>1</v>
          </cell>
          <cell r="H187">
            <v>0</v>
          </cell>
        </row>
        <row r="188">
          <cell r="A188" t="str">
            <v>Mitchell,Mi</v>
          </cell>
          <cell r="B188" t="str">
            <v>Hou</v>
          </cell>
          <cell r="C188">
            <v>7</v>
          </cell>
          <cell r="D188">
            <v>55</v>
          </cell>
          <cell r="E188">
            <v>7.8571428571428568</v>
          </cell>
          <cell r="F188">
            <v>20</v>
          </cell>
          <cell r="G188">
            <v>0</v>
          </cell>
          <cell r="H188">
            <v>0</v>
          </cell>
        </row>
        <row r="189">
          <cell r="A189" t="str">
            <v>Myers</v>
          </cell>
          <cell r="B189" t="str">
            <v>Hou</v>
          </cell>
          <cell r="C189">
            <v>2</v>
          </cell>
          <cell r="D189">
            <v>28</v>
          </cell>
          <cell r="E189">
            <v>14</v>
          </cell>
          <cell r="F189">
            <v>14</v>
          </cell>
          <cell r="G189">
            <v>0</v>
          </cell>
          <cell r="H189">
            <v>0</v>
          </cell>
        </row>
        <row r="190">
          <cell r="A190" t="str">
            <v>Vonner</v>
          </cell>
          <cell r="B190" t="str">
            <v>Hou</v>
          </cell>
          <cell r="C190">
            <v>2</v>
          </cell>
          <cell r="D190">
            <v>46</v>
          </cell>
          <cell r="E190">
            <v>23</v>
          </cell>
          <cell r="F190">
            <v>26</v>
          </cell>
          <cell r="G190">
            <v>0</v>
          </cell>
          <cell r="H190">
            <v>0</v>
          </cell>
        </row>
        <row r="196">
          <cell r="A196" t="str">
            <v>Anae</v>
          </cell>
          <cell r="B196" t="str">
            <v>Hou</v>
          </cell>
          <cell r="C196">
            <v>1</v>
          </cell>
          <cell r="D196">
            <v>10</v>
          </cell>
          <cell r="F196">
            <v>1</v>
          </cell>
        </row>
        <row r="197">
          <cell r="A197" t="str">
            <v>Bock</v>
          </cell>
          <cell r="B197" t="str">
            <v>Hou</v>
          </cell>
          <cell r="C197">
            <v>1</v>
          </cell>
          <cell r="D197">
            <v>10</v>
          </cell>
          <cell r="F197">
            <v>1</v>
          </cell>
        </row>
        <row r="198">
          <cell r="A198" t="str">
            <v>Brock</v>
          </cell>
          <cell r="B198" t="str">
            <v>Hou</v>
          </cell>
          <cell r="C198">
            <v>2</v>
          </cell>
          <cell r="D198">
            <v>16</v>
          </cell>
          <cell r="F198">
            <v>1</v>
          </cell>
        </row>
        <row r="199">
          <cell r="A199" t="str">
            <v>Catan</v>
          </cell>
          <cell r="B199" t="str">
            <v>Hou</v>
          </cell>
          <cell r="C199">
            <v>14</v>
          </cell>
          <cell r="D199">
            <v>130</v>
          </cell>
          <cell r="F199">
            <v>16</v>
          </cell>
        </row>
        <row r="200">
          <cell r="B200" t="str">
            <v>Hou</v>
          </cell>
          <cell r="C200">
            <v>13</v>
          </cell>
          <cell r="D200">
            <v>91.5</v>
          </cell>
          <cell r="F200">
            <v>11.5</v>
          </cell>
        </row>
        <row r="201">
          <cell r="A201" t="str">
            <v>Davis</v>
          </cell>
          <cell r="B201" t="str">
            <v>Hou</v>
          </cell>
          <cell r="C201">
            <v>1</v>
          </cell>
          <cell r="D201">
            <v>1</v>
          </cell>
          <cell r="F201">
            <v>1</v>
          </cell>
        </row>
        <row r="202">
          <cell r="A202" t="str">
            <v>DeAyala</v>
          </cell>
          <cell r="B202" t="str">
            <v>Hou</v>
          </cell>
          <cell r="C202">
            <v>1</v>
          </cell>
          <cell r="D202">
            <v>19</v>
          </cell>
          <cell r="F202">
            <v>1.5</v>
          </cell>
        </row>
        <row r="203">
          <cell r="A203" t="str">
            <v>Fitzpatrick</v>
          </cell>
          <cell r="B203" t="str">
            <v>Hou</v>
          </cell>
          <cell r="C203">
            <v>10</v>
          </cell>
          <cell r="D203">
            <v>71.5</v>
          </cell>
          <cell r="F203">
            <v>13</v>
          </cell>
        </row>
        <row r="204">
          <cell r="A204" t="str">
            <v>Hawkins,A</v>
          </cell>
          <cell r="B204" t="str">
            <v>Hou</v>
          </cell>
          <cell r="C204">
            <v>2</v>
          </cell>
          <cell r="D204">
            <v>19</v>
          </cell>
          <cell r="F204">
            <v>1</v>
          </cell>
        </row>
        <row r="205">
          <cell r="A205" t="str">
            <v>Lewis,L</v>
          </cell>
          <cell r="B205" t="str">
            <v>Hou</v>
          </cell>
          <cell r="C205">
            <v>4.5</v>
          </cell>
          <cell r="D205">
            <v>36.5</v>
          </cell>
          <cell r="F205">
            <v>3</v>
          </cell>
        </row>
        <row r="206">
          <cell r="A206" t="str">
            <v>Mitchell,Ma</v>
          </cell>
          <cell r="B206" t="str">
            <v>Hou</v>
          </cell>
          <cell r="C206">
            <v>1.5</v>
          </cell>
          <cell r="D206">
            <v>16.5</v>
          </cell>
          <cell r="F206">
            <v>1</v>
          </cell>
        </row>
        <row r="207">
          <cell r="A207" t="str">
            <v>Myers</v>
          </cell>
          <cell r="B207" t="str">
            <v>Hou</v>
          </cell>
          <cell r="C207">
            <v>3.5</v>
          </cell>
          <cell r="D207">
            <v>24.5</v>
          </cell>
          <cell r="F207">
            <v>4.5</v>
          </cell>
        </row>
        <row r="208">
          <cell r="A208" t="str">
            <v>Taylor</v>
          </cell>
          <cell r="B208" t="str">
            <v>Hou</v>
          </cell>
          <cell r="C208">
            <v>8.5</v>
          </cell>
          <cell r="D208">
            <v>61.5</v>
          </cell>
          <cell r="F208">
            <v>5.5</v>
          </cell>
        </row>
        <row r="209">
          <cell r="A209" t="str">
            <v>Young</v>
          </cell>
          <cell r="B209" t="str">
            <v>Hou</v>
          </cell>
          <cell r="C209">
            <v>0</v>
          </cell>
          <cell r="D209">
            <v>0</v>
          </cell>
          <cell r="F20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vs WAS"/>
      <sheetName val="vs NJ"/>
      <sheetName val="at TB"/>
      <sheetName val="vs NO"/>
      <sheetName val="at LA"/>
      <sheetName val="at Mem"/>
      <sheetName val="vs Bir"/>
      <sheetName val="vs SA"/>
      <sheetName val="vs Mem"/>
      <sheetName val="at Okl"/>
      <sheetName val="vs TB"/>
      <sheetName val="at Bir"/>
      <sheetName val="at Phi"/>
      <sheetName val="vs Hou"/>
      <sheetName val="at Oak"/>
      <sheetName val="at Arz"/>
      <sheetName val="at NO"/>
      <sheetName val="vs Pit"/>
      <sheetName val="extra 3"/>
      <sheetName val="Roster"/>
      <sheetName val="Summary"/>
    </sheetNames>
    <sheetDataSet>
      <sheetData sheetId="0">
        <row r="11">
          <cell r="D11">
            <v>350</v>
          </cell>
          <cell r="M11">
            <v>391</v>
          </cell>
        </row>
        <row r="12">
          <cell r="D12">
            <v>118</v>
          </cell>
          <cell r="M12">
            <v>161</v>
          </cell>
        </row>
        <row r="13">
          <cell r="D13">
            <v>216</v>
          </cell>
          <cell r="M13">
            <v>202</v>
          </cell>
        </row>
        <row r="14">
          <cell r="D14">
            <v>16</v>
          </cell>
          <cell r="M14">
            <v>29</v>
          </cell>
        </row>
        <row r="15">
          <cell r="C15">
            <v>91</v>
          </cell>
          <cell r="D15">
            <v>212</v>
          </cell>
          <cell r="E15">
            <v>0.42924528301886794</v>
          </cell>
          <cell r="N15">
            <v>0.4157303370786517</v>
          </cell>
          <cell r="R15" t="str">
            <v>91/212</v>
          </cell>
          <cell r="S15" t="str">
            <v>74/178</v>
          </cell>
        </row>
        <row r="16">
          <cell r="C16">
            <v>5</v>
          </cell>
          <cell r="D16">
            <v>12</v>
          </cell>
          <cell r="E16">
            <v>0.41666666666666669</v>
          </cell>
          <cell r="N16">
            <v>0.38095238095238093</v>
          </cell>
          <cell r="R16" t="str">
            <v>5/12</v>
          </cell>
          <cell r="S16" t="str">
            <v>8/21</v>
          </cell>
        </row>
        <row r="18">
          <cell r="D18">
            <v>507</v>
          </cell>
          <cell r="M18">
            <v>543</v>
          </cell>
        </row>
        <row r="19">
          <cell r="D19">
            <v>1959</v>
          </cell>
          <cell r="E19">
            <v>108.83333333333333</v>
          </cell>
          <cell r="M19">
            <v>2687</v>
          </cell>
          <cell r="N19">
            <v>149.27777777777777</v>
          </cell>
        </row>
        <row r="20">
          <cell r="D20">
            <v>3.863905325443787</v>
          </cell>
          <cell r="M20">
            <v>4.9484346224677713</v>
          </cell>
        </row>
        <row r="22">
          <cell r="D22">
            <v>576</v>
          </cell>
          <cell r="M22">
            <v>538</v>
          </cell>
        </row>
        <row r="23">
          <cell r="D23">
            <v>335</v>
          </cell>
          <cell r="M23">
            <v>318</v>
          </cell>
        </row>
        <row r="24">
          <cell r="D24">
            <v>58.159722222222221</v>
          </cell>
          <cell r="M24">
            <v>59.107806691449817</v>
          </cell>
        </row>
        <row r="25">
          <cell r="D25">
            <v>4142</v>
          </cell>
          <cell r="M25">
            <v>4157</v>
          </cell>
        </row>
        <row r="26">
          <cell r="D26">
            <v>47</v>
          </cell>
          <cell r="M26">
            <v>22</v>
          </cell>
        </row>
        <row r="27">
          <cell r="D27">
            <v>345</v>
          </cell>
          <cell r="M27">
            <v>131</v>
          </cell>
        </row>
        <row r="28">
          <cell r="D28">
            <v>3797</v>
          </cell>
          <cell r="E28">
            <v>210.94444444444446</v>
          </cell>
          <cell r="M28">
            <v>4026</v>
          </cell>
          <cell r="N28">
            <v>223.66666666666666</v>
          </cell>
        </row>
        <row r="29">
          <cell r="D29">
            <v>6.0947030497592296</v>
          </cell>
          <cell r="M29">
            <v>7.1892857142857141</v>
          </cell>
        </row>
        <row r="30">
          <cell r="D30">
            <v>12.364179104477612</v>
          </cell>
          <cell r="M30">
            <v>13.072327044025156</v>
          </cell>
        </row>
        <row r="33">
          <cell r="D33">
            <v>5756</v>
          </cell>
          <cell r="E33">
            <v>319.77777777777777</v>
          </cell>
          <cell r="M33">
            <v>6713</v>
          </cell>
          <cell r="N33">
            <v>372.94444444444446</v>
          </cell>
        </row>
        <row r="34">
          <cell r="D34">
            <v>34.034051424600413</v>
          </cell>
          <cell r="M34">
            <v>40.026813645166101</v>
          </cell>
        </row>
        <row r="35">
          <cell r="D35">
            <v>65.96594857539958</v>
          </cell>
          <cell r="M35">
            <v>59.973186354833906</v>
          </cell>
        </row>
        <row r="37">
          <cell r="D37">
            <v>1130</v>
          </cell>
          <cell r="M37">
            <v>1103</v>
          </cell>
        </row>
        <row r="38">
          <cell r="D38">
            <v>5.0938053097345133</v>
          </cell>
          <cell r="M38">
            <v>6.0861287398005439</v>
          </cell>
        </row>
        <row r="41">
          <cell r="D41">
            <v>22</v>
          </cell>
          <cell r="M41">
            <v>36</v>
          </cell>
        </row>
        <row r="42">
          <cell r="D42">
            <v>241</v>
          </cell>
          <cell r="M42">
            <v>406</v>
          </cell>
        </row>
        <row r="43">
          <cell r="D43">
            <v>0</v>
          </cell>
          <cell r="M43">
            <v>0</v>
          </cell>
        </row>
        <row r="45">
          <cell r="D45">
            <v>65</v>
          </cell>
          <cell r="M45">
            <v>54</v>
          </cell>
        </row>
        <row r="46">
          <cell r="D46">
            <v>2373</v>
          </cell>
          <cell r="M46">
            <v>2192</v>
          </cell>
        </row>
        <row r="47">
          <cell r="D47">
            <v>36.507692307692309</v>
          </cell>
          <cell r="M47">
            <v>40.592592592592595</v>
          </cell>
        </row>
        <row r="49">
          <cell r="D49">
            <v>26</v>
          </cell>
          <cell r="M49">
            <v>38</v>
          </cell>
        </row>
        <row r="50">
          <cell r="D50">
            <v>89</v>
          </cell>
          <cell r="M50">
            <v>182</v>
          </cell>
        </row>
        <row r="51">
          <cell r="D51">
            <v>3.4230769230769229</v>
          </cell>
          <cell r="M51">
            <v>4.7894736842105265</v>
          </cell>
        </row>
        <row r="52">
          <cell r="D52">
            <v>10</v>
          </cell>
          <cell r="M52">
            <v>7</v>
          </cell>
        </row>
        <row r="53">
          <cell r="D53">
            <v>0</v>
          </cell>
          <cell r="M53">
            <v>0</v>
          </cell>
        </row>
        <row r="55">
          <cell r="D55">
            <v>75</v>
          </cell>
          <cell r="M55">
            <v>60</v>
          </cell>
        </row>
        <row r="56">
          <cell r="D56">
            <v>1527</v>
          </cell>
          <cell r="M56">
            <v>1255</v>
          </cell>
        </row>
        <row r="57">
          <cell r="D57">
            <v>20.36</v>
          </cell>
          <cell r="M57">
            <v>20.916666666666668</v>
          </cell>
        </row>
        <row r="58">
          <cell r="D58">
            <v>0</v>
          </cell>
          <cell r="M58">
            <v>0</v>
          </cell>
        </row>
        <row r="60">
          <cell r="D60">
            <v>80</v>
          </cell>
          <cell r="M60">
            <v>82</v>
          </cell>
        </row>
        <row r="61">
          <cell r="D61">
            <v>22</v>
          </cell>
          <cell r="M61">
            <v>7</v>
          </cell>
        </row>
        <row r="62">
          <cell r="D62">
            <v>27.500000000000004</v>
          </cell>
          <cell r="M62">
            <v>8.536585365853659</v>
          </cell>
        </row>
        <row r="63">
          <cell r="D63">
            <v>4930</v>
          </cell>
          <cell r="M63">
            <v>4858</v>
          </cell>
        </row>
        <row r="65">
          <cell r="D65">
            <v>75</v>
          </cell>
          <cell r="M65">
            <v>119</v>
          </cell>
        </row>
        <row r="66">
          <cell r="D66">
            <v>611</v>
          </cell>
          <cell r="M66">
            <v>927</v>
          </cell>
        </row>
        <row r="68">
          <cell r="D68">
            <v>34</v>
          </cell>
          <cell r="M68">
            <v>29</v>
          </cell>
        </row>
        <row r="69">
          <cell r="D69">
            <v>19</v>
          </cell>
          <cell r="M69">
            <v>15</v>
          </cell>
        </row>
        <row r="70">
          <cell r="D70">
            <v>3</v>
          </cell>
          <cell r="M70">
            <v>3</v>
          </cell>
        </row>
        <row r="71">
          <cell r="D71">
            <v>0</v>
          </cell>
          <cell r="M71">
            <v>0</v>
          </cell>
        </row>
        <row r="72">
          <cell r="D72">
            <v>11</v>
          </cell>
          <cell r="M72">
            <v>12</v>
          </cell>
        </row>
        <row r="73">
          <cell r="D73">
            <v>0</v>
          </cell>
          <cell r="M73">
            <v>1</v>
          </cell>
        </row>
        <row r="75">
          <cell r="D75">
            <v>345</v>
          </cell>
          <cell r="M75">
            <v>396</v>
          </cell>
        </row>
        <row r="76">
          <cell r="D76">
            <v>36</v>
          </cell>
          <cell r="M76">
            <v>49</v>
          </cell>
        </row>
        <row r="77">
          <cell r="D77">
            <v>16</v>
          </cell>
          <cell r="M77">
            <v>20</v>
          </cell>
        </row>
        <row r="78">
          <cell r="D78">
            <v>20</v>
          </cell>
          <cell r="M78">
            <v>27</v>
          </cell>
        </row>
        <row r="79">
          <cell r="D79">
            <v>0</v>
          </cell>
          <cell r="M79">
            <v>2</v>
          </cell>
        </row>
        <row r="80">
          <cell r="D80">
            <v>29</v>
          </cell>
          <cell r="M80">
            <v>45</v>
          </cell>
        </row>
        <row r="81">
          <cell r="D81">
            <v>2</v>
          </cell>
          <cell r="M81">
            <v>0</v>
          </cell>
        </row>
        <row r="82">
          <cell r="D82">
            <v>0</v>
          </cell>
          <cell r="M82">
            <v>0</v>
          </cell>
        </row>
        <row r="83">
          <cell r="D83">
            <v>32</v>
          </cell>
          <cell r="M83">
            <v>19</v>
          </cell>
        </row>
        <row r="84">
          <cell r="D84">
            <v>47</v>
          </cell>
          <cell r="M84">
            <v>31</v>
          </cell>
        </row>
        <row r="85">
          <cell r="D85">
            <v>68.085106382978722</v>
          </cell>
          <cell r="M85">
            <v>61.29032258064516</v>
          </cell>
        </row>
        <row r="86">
          <cell r="D86" t="str">
            <v>30:07</v>
          </cell>
          <cell r="M86" t="str">
            <v>30:10</v>
          </cell>
        </row>
        <row r="90">
          <cell r="A90" t="str">
            <v>Bergmann</v>
          </cell>
          <cell r="B90" t="str">
            <v>Jac</v>
          </cell>
          <cell r="C90">
            <v>1</v>
          </cell>
          <cell r="D90">
            <v>12</v>
          </cell>
          <cell r="E90">
            <v>12</v>
          </cell>
          <cell r="F90">
            <v>12</v>
          </cell>
          <cell r="G90">
            <v>0</v>
          </cell>
          <cell r="H90">
            <v>0</v>
          </cell>
        </row>
        <row r="91">
          <cell r="B91" t="str">
            <v>Jac</v>
          </cell>
          <cell r="C91">
            <v>3</v>
          </cell>
          <cell r="D91">
            <v>14</v>
          </cell>
          <cell r="E91">
            <v>4.666666666666667</v>
          </cell>
          <cell r="F91">
            <v>10</v>
          </cell>
          <cell r="G91">
            <v>0</v>
          </cell>
          <cell r="H91">
            <v>0</v>
          </cell>
        </row>
        <row r="92">
          <cell r="A92" t="str">
            <v>Franco,B</v>
          </cell>
          <cell r="B92" t="str">
            <v>Jac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Hobart</v>
          </cell>
          <cell r="B93" t="str">
            <v>Jac</v>
          </cell>
          <cell r="C93">
            <v>5</v>
          </cell>
          <cell r="D93">
            <v>7</v>
          </cell>
          <cell r="E93">
            <v>1.4</v>
          </cell>
          <cell r="F93">
            <v>3</v>
          </cell>
          <cell r="G93">
            <v>0</v>
          </cell>
          <cell r="H93">
            <v>0</v>
          </cell>
        </row>
        <row r="94">
          <cell r="A94" t="str">
            <v>Kemp</v>
          </cell>
          <cell r="B94" t="str">
            <v>Jac</v>
          </cell>
          <cell r="C94">
            <v>3</v>
          </cell>
          <cell r="D94">
            <v>7</v>
          </cell>
          <cell r="E94">
            <v>2.3333333333333335</v>
          </cell>
          <cell r="F94">
            <v>5</v>
          </cell>
          <cell r="G94">
            <v>0</v>
          </cell>
          <cell r="H94">
            <v>0</v>
          </cell>
        </row>
        <row r="95">
          <cell r="A95" t="str">
            <v>Key</v>
          </cell>
          <cell r="B95" t="str">
            <v>Jac</v>
          </cell>
          <cell r="C95">
            <v>15</v>
          </cell>
          <cell r="D95">
            <v>31</v>
          </cell>
          <cell r="E95">
            <v>2.0666666666666669</v>
          </cell>
          <cell r="F95">
            <v>9</v>
          </cell>
          <cell r="G95">
            <v>1</v>
          </cell>
          <cell r="H95">
            <v>0</v>
          </cell>
        </row>
        <row r="96">
          <cell r="B96" t="str">
            <v>Jac</v>
          </cell>
          <cell r="C96">
            <v>105</v>
          </cell>
          <cell r="D96">
            <v>444</v>
          </cell>
          <cell r="E96">
            <v>4.2285714285714286</v>
          </cell>
          <cell r="F96">
            <v>25</v>
          </cell>
          <cell r="G96">
            <v>2</v>
          </cell>
          <cell r="H96">
            <v>2</v>
          </cell>
        </row>
        <row r="97">
          <cell r="A97" t="str">
            <v>Mahfouz</v>
          </cell>
          <cell r="B97" t="str">
            <v>Jac</v>
          </cell>
          <cell r="C97">
            <v>19</v>
          </cell>
          <cell r="D97">
            <v>64</v>
          </cell>
          <cell r="E97">
            <v>3.3684210526315788</v>
          </cell>
          <cell r="F97">
            <v>26</v>
          </cell>
          <cell r="G97">
            <v>2</v>
          </cell>
          <cell r="H97">
            <v>0</v>
          </cell>
        </row>
        <row r="98">
          <cell r="A98" t="str">
            <v>Mason</v>
          </cell>
          <cell r="B98" t="str">
            <v>Jac</v>
          </cell>
          <cell r="C98">
            <v>171</v>
          </cell>
          <cell r="D98">
            <v>749</v>
          </cell>
          <cell r="E98">
            <v>4.3801169590643276</v>
          </cell>
          <cell r="F98">
            <v>45</v>
          </cell>
          <cell r="G98">
            <v>4</v>
          </cell>
          <cell r="H98">
            <v>7</v>
          </cell>
        </row>
        <row r="99">
          <cell r="B99" t="str">
            <v>Jac</v>
          </cell>
          <cell r="C99">
            <v>3</v>
          </cell>
          <cell r="D99">
            <v>-7</v>
          </cell>
          <cell r="E99">
            <v>-2.3333333333333335</v>
          </cell>
          <cell r="F99">
            <v>4</v>
          </cell>
          <cell r="G99">
            <v>0</v>
          </cell>
          <cell r="H99">
            <v>1</v>
          </cell>
        </row>
        <row r="100">
          <cell r="A100" t="str">
            <v>McClendon</v>
          </cell>
          <cell r="B100" t="str">
            <v>Jac</v>
          </cell>
          <cell r="C100">
            <v>50</v>
          </cell>
          <cell r="D100">
            <v>178</v>
          </cell>
          <cell r="E100">
            <v>3.56</v>
          </cell>
          <cell r="F100">
            <v>23</v>
          </cell>
          <cell r="G100">
            <v>1</v>
          </cell>
          <cell r="H100">
            <v>2</v>
          </cell>
        </row>
        <row r="101">
          <cell r="B101" t="str">
            <v>Jac</v>
          </cell>
          <cell r="C101">
            <v>9</v>
          </cell>
          <cell r="D101">
            <v>7</v>
          </cell>
          <cell r="E101">
            <v>0.77777777777777779</v>
          </cell>
          <cell r="F101">
            <v>6</v>
          </cell>
          <cell r="G101">
            <v>1</v>
          </cell>
          <cell r="H101">
            <v>1</v>
          </cell>
        </row>
        <row r="102">
          <cell r="A102" t="str">
            <v>Whiting</v>
          </cell>
          <cell r="B102" t="str">
            <v>Jac</v>
          </cell>
          <cell r="C102">
            <v>123</v>
          </cell>
          <cell r="D102">
            <v>453</v>
          </cell>
          <cell r="E102">
            <v>3.6829268292682928</v>
          </cell>
          <cell r="F102">
            <v>37</v>
          </cell>
          <cell r="G102">
            <v>5</v>
          </cell>
          <cell r="H102">
            <v>3</v>
          </cell>
        </row>
        <row r="108">
          <cell r="A108" t="str">
            <v>Alexis</v>
          </cell>
          <cell r="B108" t="str">
            <v>Jac</v>
          </cell>
          <cell r="C108">
            <v>25</v>
          </cell>
          <cell r="D108">
            <v>374</v>
          </cell>
          <cell r="E108">
            <v>14.96</v>
          </cell>
          <cell r="F108">
            <v>29</v>
          </cell>
          <cell r="G108">
            <v>2</v>
          </cell>
          <cell r="H108">
            <v>0</v>
          </cell>
        </row>
        <row r="109">
          <cell r="A109" t="str">
            <v>Bergmann</v>
          </cell>
          <cell r="B109" t="str">
            <v>Jac</v>
          </cell>
          <cell r="C109">
            <v>48</v>
          </cell>
          <cell r="D109">
            <v>530</v>
          </cell>
          <cell r="E109">
            <v>11.041666666666666</v>
          </cell>
          <cell r="F109">
            <v>26</v>
          </cell>
          <cell r="G109">
            <v>2</v>
          </cell>
          <cell r="H109">
            <v>0</v>
          </cell>
        </row>
        <row r="110">
          <cell r="A110" t="str">
            <v>Clark</v>
          </cell>
          <cell r="B110" t="str">
            <v>Jac</v>
          </cell>
          <cell r="C110">
            <v>54</v>
          </cell>
          <cell r="D110">
            <v>698</v>
          </cell>
          <cell r="E110">
            <v>12.925925925925926</v>
          </cell>
          <cell r="F110">
            <v>44</v>
          </cell>
          <cell r="G110">
            <v>3</v>
          </cell>
          <cell r="H110">
            <v>0</v>
          </cell>
        </row>
        <row r="111">
          <cell r="A111" t="str">
            <v>Henderson</v>
          </cell>
          <cell r="B111" t="str">
            <v>Jac</v>
          </cell>
          <cell r="C111">
            <v>17</v>
          </cell>
          <cell r="D111">
            <v>258</v>
          </cell>
          <cell r="E111">
            <v>15.176470588235293</v>
          </cell>
          <cell r="F111">
            <v>33</v>
          </cell>
          <cell r="G111">
            <v>1</v>
          </cell>
          <cell r="H111">
            <v>0</v>
          </cell>
        </row>
        <row r="112">
          <cell r="A112" t="str">
            <v>Kemp</v>
          </cell>
          <cell r="B112" t="str">
            <v>Jac</v>
          </cell>
          <cell r="C112">
            <v>48</v>
          </cell>
          <cell r="D112">
            <v>719</v>
          </cell>
          <cell r="E112">
            <v>14.979166666666666</v>
          </cell>
          <cell r="F112">
            <v>33</v>
          </cell>
          <cell r="G112">
            <v>4</v>
          </cell>
          <cell r="H112">
            <v>1</v>
          </cell>
        </row>
        <row r="113">
          <cell r="A113" t="str">
            <v>Key</v>
          </cell>
          <cell r="B113" t="str">
            <v>Jac</v>
          </cell>
          <cell r="C113">
            <v>2</v>
          </cell>
          <cell r="D113">
            <v>11</v>
          </cell>
          <cell r="E113">
            <v>5.5</v>
          </cell>
          <cell r="F113">
            <v>11</v>
          </cell>
          <cell r="G113">
            <v>0</v>
          </cell>
          <cell r="H113">
            <v>0</v>
          </cell>
        </row>
        <row r="114">
          <cell r="B114" t="str">
            <v>Jac</v>
          </cell>
          <cell r="C114">
            <v>8</v>
          </cell>
          <cell r="D114">
            <v>57</v>
          </cell>
          <cell r="E114">
            <v>7.125</v>
          </cell>
          <cell r="F114">
            <v>15</v>
          </cell>
          <cell r="G114">
            <v>1</v>
          </cell>
          <cell r="H114">
            <v>0</v>
          </cell>
        </row>
        <row r="115">
          <cell r="B115" t="str">
            <v>Jac</v>
          </cell>
          <cell r="C115">
            <v>30</v>
          </cell>
          <cell r="D115">
            <v>265</v>
          </cell>
          <cell r="E115">
            <v>8.8333333333333339</v>
          </cell>
          <cell r="F115">
            <v>32</v>
          </cell>
          <cell r="G115">
            <v>2</v>
          </cell>
          <cell r="H115">
            <v>0</v>
          </cell>
        </row>
        <row r="116">
          <cell r="B116" t="str">
            <v>Jac</v>
          </cell>
          <cell r="C116">
            <v>33</v>
          </cell>
          <cell r="D116">
            <v>474</v>
          </cell>
          <cell r="E116">
            <v>14.363636363636363</v>
          </cell>
          <cell r="F116">
            <v>38</v>
          </cell>
          <cell r="G116">
            <v>2</v>
          </cell>
          <cell r="H116">
            <v>1</v>
          </cell>
        </row>
        <row r="117">
          <cell r="A117" t="str">
            <v>McClendon</v>
          </cell>
          <cell r="B117" t="str">
            <v>Jac</v>
          </cell>
          <cell r="C117">
            <v>15</v>
          </cell>
          <cell r="D117">
            <v>211</v>
          </cell>
          <cell r="E117">
            <v>14.066666666666666</v>
          </cell>
          <cell r="F117">
            <v>47</v>
          </cell>
          <cell r="G117">
            <v>1</v>
          </cell>
          <cell r="H117">
            <v>0</v>
          </cell>
        </row>
        <row r="118">
          <cell r="A118" t="str">
            <v>McCurley</v>
          </cell>
          <cell r="B118" t="str">
            <v>Jac</v>
          </cell>
          <cell r="C118">
            <v>3</v>
          </cell>
          <cell r="D118">
            <v>48</v>
          </cell>
          <cell r="E118">
            <v>16</v>
          </cell>
          <cell r="F118">
            <v>19</v>
          </cell>
          <cell r="G118">
            <v>0</v>
          </cell>
          <cell r="H118">
            <v>0</v>
          </cell>
        </row>
        <row r="119">
          <cell r="A119" t="str">
            <v>Whiting</v>
          </cell>
          <cell r="B119" t="str">
            <v>Jac</v>
          </cell>
          <cell r="C119">
            <v>30</v>
          </cell>
          <cell r="D119">
            <v>290</v>
          </cell>
          <cell r="E119">
            <v>9.6666666666666661</v>
          </cell>
          <cell r="F119">
            <v>17</v>
          </cell>
          <cell r="G119">
            <v>1</v>
          </cell>
          <cell r="H119">
            <v>2</v>
          </cell>
        </row>
        <row r="120">
          <cell r="A120" t="str">
            <v>Young</v>
          </cell>
          <cell r="B120" t="str">
            <v>Jac</v>
          </cell>
          <cell r="C120">
            <v>22</v>
          </cell>
          <cell r="D120">
            <v>207</v>
          </cell>
          <cell r="E120">
            <v>9.4090909090909083</v>
          </cell>
          <cell r="F120">
            <v>20</v>
          </cell>
          <cell r="G120">
            <v>1</v>
          </cell>
          <cell r="H120">
            <v>1</v>
          </cell>
        </row>
        <row r="128">
          <cell r="A128" t="str">
            <v>Bennett</v>
          </cell>
          <cell r="B128" t="str">
            <v>Jac</v>
          </cell>
          <cell r="C128">
            <v>11</v>
          </cell>
          <cell r="D128">
            <v>5</v>
          </cell>
          <cell r="E128">
            <v>45.454545454545453</v>
          </cell>
          <cell r="F128">
            <v>107</v>
          </cell>
          <cell r="G128">
            <v>1</v>
          </cell>
          <cell r="H128">
            <v>38</v>
          </cell>
          <cell r="I128">
            <v>0</v>
          </cell>
          <cell r="J128">
            <v>9.0909090909090917</v>
          </cell>
          <cell r="K128">
            <v>0</v>
          </cell>
          <cell r="L128">
            <v>9.7272727272727266</v>
          </cell>
          <cell r="M128">
            <v>110.79545454545455</v>
          </cell>
          <cell r="N128">
            <v>0</v>
          </cell>
          <cell r="O128">
            <v>2</v>
          </cell>
        </row>
        <row r="129">
          <cell r="A129" t="str">
            <v>Hobart</v>
          </cell>
          <cell r="B129" t="str">
            <v>Jac</v>
          </cell>
          <cell r="C129">
            <v>39</v>
          </cell>
          <cell r="D129">
            <v>20</v>
          </cell>
          <cell r="E129">
            <v>51.282051282051277</v>
          </cell>
          <cell r="F129">
            <v>132</v>
          </cell>
          <cell r="G129">
            <v>0</v>
          </cell>
          <cell r="H129">
            <v>22</v>
          </cell>
          <cell r="I129">
            <v>2</v>
          </cell>
          <cell r="J129">
            <v>0</v>
          </cell>
          <cell r="K129">
            <v>5.1282051282051277</v>
          </cell>
          <cell r="L129">
            <v>3.3846153846153846</v>
          </cell>
          <cell r="M129">
            <v>37.553418803418801</v>
          </cell>
          <cell r="N129">
            <v>0</v>
          </cell>
          <cell r="O129">
            <v>4</v>
          </cell>
        </row>
        <row r="130">
          <cell r="A130" t="str">
            <v>Mahfouz</v>
          </cell>
          <cell r="B130" t="str">
            <v>Jac</v>
          </cell>
          <cell r="C130">
            <v>287</v>
          </cell>
          <cell r="D130">
            <v>184</v>
          </cell>
          <cell r="E130">
            <v>64.111498257839713</v>
          </cell>
          <cell r="F130">
            <v>2251</v>
          </cell>
          <cell r="G130">
            <v>13</v>
          </cell>
          <cell r="H130">
            <v>47</v>
          </cell>
          <cell r="I130">
            <v>8</v>
          </cell>
          <cell r="J130">
            <v>4.529616724738676</v>
          </cell>
          <cell r="K130">
            <v>2.7874564459930316</v>
          </cell>
          <cell r="L130">
            <v>7.8432055749128917</v>
          </cell>
          <cell r="M130">
            <v>91.673925667828101</v>
          </cell>
          <cell r="N130">
            <v>6</v>
          </cell>
          <cell r="O130">
            <v>24</v>
          </cell>
        </row>
        <row r="131">
          <cell r="A131" t="str">
            <v>Robinson</v>
          </cell>
          <cell r="B131" t="str">
            <v>Jac</v>
          </cell>
          <cell r="C131">
            <v>239</v>
          </cell>
          <cell r="D131">
            <v>126</v>
          </cell>
          <cell r="E131">
            <v>52.719665271966534</v>
          </cell>
          <cell r="F131">
            <v>1652</v>
          </cell>
          <cell r="G131">
            <v>6</v>
          </cell>
          <cell r="H131">
            <v>33</v>
          </cell>
          <cell r="I131">
            <v>12</v>
          </cell>
          <cell r="J131">
            <v>2.510460251046025</v>
          </cell>
          <cell r="K131">
            <v>5.02092050209205</v>
          </cell>
          <cell r="L131">
            <v>6.9121338912133892</v>
          </cell>
          <cell r="M131">
            <v>62.264644351464447</v>
          </cell>
          <cell r="N131">
            <v>2</v>
          </cell>
          <cell r="O131">
            <v>17</v>
          </cell>
        </row>
        <row r="136">
          <cell r="A136" t="str">
            <v>Clark</v>
          </cell>
          <cell r="B136" t="str">
            <v>Jac</v>
          </cell>
          <cell r="C136">
            <v>23</v>
          </cell>
          <cell r="D136">
            <v>7</v>
          </cell>
          <cell r="E136">
            <v>81</v>
          </cell>
          <cell r="F136">
            <v>3.5217391304347827</v>
          </cell>
          <cell r="G136">
            <v>12</v>
          </cell>
          <cell r="H136">
            <v>0</v>
          </cell>
          <cell r="I136">
            <v>1</v>
          </cell>
        </row>
        <row r="137">
          <cell r="A137" t="str">
            <v>Kemp</v>
          </cell>
          <cell r="B137" t="str">
            <v>Jac</v>
          </cell>
          <cell r="C137">
            <v>3</v>
          </cell>
          <cell r="D137">
            <v>1</v>
          </cell>
          <cell r="E137">
            <v>8</v>
          </cell>
          <cell r="F137">
            <v>2.6666666666666665</v>
          </cell>
          <cell r="G137">
            <v>8</v>
          </cell>
          <cell r="H137">
            <v>0</v>
          </cell>
          <cell r="I137">
            <v>0</v>
          </cell>
        </row>
        <row r="138">
          <cell r="A138" t="str">
            <v>Matthews</v>
          </cell>
          <cell r="B138" t="str">
            <v>Jac</v>
          </cell>
          <cell r="C138">
            <v>0</v>
          </cell>
          <cell r="D138">
            <v>2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46">
          <cell r="A146" t="str">
            <v>Bessillieu</v>
          </cell>
          <cell r="B146" t="str">
            <v>Jac</v>
          </cell>
          <cell r="C146">
            <v>5</v>
          </cell>
          <cell r="D146">
            <v>129</v>
          </cell>
          <cell r="E146">
            <v>25.8</v>
          </cell>
          <cell r="F146">
            <v>34</v>
          </cell>
          <cell r="G146">
            <v>0</v>
          </cell>
          <cell r="H146">
            <v>0</v>
          </cell>
        </row>
        <row r="147">
          <cell r="B147" t="str">
            <v>Jac</v>
          </cell>
          <cell r="C147">
            <v>17</v>
          </cell>
          <cell r="D147">
            <v>275</v>
          </cell>
          <cell r="E147">
            <v>16.176470588235293</v>
          </cell>
          <cell r="F147">
            <v>41</v>
          </cell>
          <cell r="G147">
            <v>0</v>
          </cell>
          <cell r="H147">
            <v>1</v>
          </cell>
        </row>
        <row r="148">
          <cell r="A148" t="str">
            <v>Dinkel</v>
          </cell>
          <cell r="B148" t="str">
            <v>Jac</v>
          </cell>
          <cell r="C148">
            <v>4</v>
          </cell>
          <cell r="D148">
            <v>51</v>
          </cell>
          <cell r="E148">
            <v>12.75</v>
          </cell>
          <cell r="F148">
            <v>21</v>
          </cell>
          <cell r="G148">
            <v>0</v>
          </cell>
          <cell r="H148">
            <v>0</v>
          </cell>
        </row>
        <row r="149">
          <cell r="A149" t="str">
            <v>Gray,K</v>
          </cell>
          <cell r="B149" t="str">
            <v>Jac</v>
          </cell>
          <cell r="C149">
            <v>2</v>
          </cell>
          <cell r="D149">
            <v>32</v>
          </cell>
          <cell r="E149">
            <v>16</v>
          </cell>
          <cell r="F149">
            <v>20</v>
          </cell>
          <cell r="G149">
            <v>0</v>
          </cell>
          <cell r="H149">
            <v>0</v>
          </cell>
        </row>
        <row r="150">
          <cell r="A150" t="str">
            <v>Kemp</v>
          </cell>
          <cell r="B150" t="str">
            <v>Jac</v>
          </cell>
          <cell r="C150">
            <v>2</v>
          </cell>
          <cell r="D150">
            <v>45</v>
          </cell>
          <cell r="E150">
            <v>22.5</v>
          </cell>
          <cell r="F150">
            <v>25</v>
          </cell>
          <cell r="G150">
            <v>0</v>
          </cell>
          <cell r="H150">
            <v>0</v>
          </cell>
        </row>
        <row r="151">
          <cell r="A151" t="str">
            <v>Key</v>
          </cell>
          <cell r="B151" t="str">
            <v>Jac</v>
          </cell>
          <cell r="C151">
            <v>13</v>
          </cell>
          <cell r="D151">
            <v>249</v>
          </cell>
          <cell r="E151">
            <v>19.153846153846153</v>
          </cell>
          <cell r="F151">
            <v>44</v>
          </cell>
          <cell r="G151">
            <v>0</v>
          </cell>
          <cell r="H151">
            <v>0</v>
          </cell>
        </row>
        <row r="152">
          <cell r="B152" t="str">
            <v>Jac</v>
          </cell>
          <cell r="C152">
            <v>4</v>
          </cell>
          <cell r="D152">
            <v>108</v>
          </cell>
          <cell r="E152">
            <v>27</v>
          </cell>
          <cell r="F152">
            <v>40</v>
          </cell>
          <cell r="G152">
            <v>0</v>
          </cell>
          <cell r="H152">
            <v>0</v>
          </cell>
        </row>
        <row r="153">
          <cell r="A153" t="str">
            <v>Mason</v>
          </cell>
          <cell r="B153" t="str">
            <v>Jac</v>
          </cell>
          <cell r="C153">
            <v>3</v>
          </cell>
          <cell r="D153">
            <v>75</v>
          </cell>
          <cell r="E153">
            <v>25</v>
          </cell>
          <cell r="F153">
            <v>34</v>
          </cell>
          <cell r="G153">
            <v>0</v>
          </cell>
          <cell r="H153">
            <v>0</v>
          </cell>
        </row>
        <row r="154">
          <cell r="B154" t="str">
            <v>Jac</v>
          </cell>
          <cell r="C154">
            <v>23</v>
          </cell>
          <cell r="D154">
            <v>556</v>
          </cell>
          <cell r="E154">
            <v>24.173913043478262</v>
          </cell>
          <cell r="F154">
            <v>51</v>
          </cell>
          <cell r="G154">
            <v>0</v>
          </cell>
          <cell r="H154">
            <v>2</v>
          </cell>
        </row>
        <row r="155">
          <cell r="A155" t="str">
            <v>McCurley</v>
          </cell>
          <cell r="B155" t="str">
            <v>Jac</v>
          </cell>
          <cell r="C155">
            <v>2</v>
          </cell>
          <cell r="D155">
            <v>7</v>
          </cell>
          <cell r="E155">
            <v>3.5</v>
          </cell>
          <cell r="F155">
            <v>5</v>
          </cell>
          <cell r="G155">
            <v>0</v>
          </cell>
          <cell r="H155">
            <v>0</v>
          </cell>
        </row>
        <row r="156">
          <cell r="A156" t="str">
            <v>Whiting</v>
          </cell>
          <cell r="B156" t="str">
            <v>Jac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61">
          <cell r="A161" t="str">
            <v>Brockhaus</v>
          </cell>
          <cell r="B161" t="str">
            <v>Jac</v>
          </cell>
          <cell r="C161">
            <v>10</v>
          </cell>
          <cell r="D161">
            <v>324</v>
          </cell>
          <cell r="E161">
            <v>32.4</v>
          </cell>
          <cell r="F161">
            <v>45</v>
          </cell>
          <cell r="G161">
            <v>0</v>
          </cell>
          <cell r="H161">
            <v>0</v>
          </cell>
        </row>
        <row r="162">
          <cell r="A162" t="str">
            <v>Franco,B</v>
          </cell>
          <cell r="B162" t="str">
            <v>Jac</v>
          </cell>
          <cell r="C162">
            <v>10</v>
          </cell>
          <cell r="D162">
            <v>393</v>
          </cell>
          <cell r="E162">
            <v>39.299999999999997</v>
          </cell>
          <cell r="F162">
            <v>50</v>
          </cell>
          <cell r="G162">
            <v>0</v>
          </cell>
          <cell r="H162">
            <v>0</v>
          </cell>
        </row>
        <row r="163">
          <cell r="A163" t="str">
            <v>Hendley</v>
          </cell>
          <cell r="B163" t="str">
            <v>Jac</v>
          </cell>
          <cell r="C163">
            <v>12</v>
          </cell>
          <cell r="D163">
            <v>420</v>
          </cell>
          <cell r="E163">
            <v>35</v>
          </cell>
          <cell r="F163">
            <v>48</v>
          </cell>
          <cell r="G163">
            <v>1</v>
          </cell>
          <cell r="H163">
            <v>0</v>
          </cell>
        </row>
        <row r="164">
          <cell r="A164" t="str">
            <v>Mahfouz,R</v>
          </cell>
          <cell r="B164" t="str">
            <v>Jac</v>
          </cell>
          <cell r="C164">
            <v>1</v>
          </cell>
          <cell r="D164">
            <v>41</v>
          </cell>
          <cell r="E164">
            <v>41</v>
          </cell>
          <cell r="F164">
            <v>41</v>
          </cell>
          <cell r="G164">
            <v>0</v>
          </cell>
          <cell r="H164">
            <v>0</v>
          </cell>
        </row>
        <row r="165">
          <cell r="A165" t="str">
            <v>Pierce</v>
          </cell>
          <cell r="B165" t="str">
            <v>Jac</v>
          </cell>
          <cell r="C165">
            <v>31</v>
          </cell>
          <cell r="D165">
            <v>1195</v>
          </cell>
          <cell r="E165">
            <v>38.548387096774192</v>
          </cell>
          <cell r="F165">
            <v>55</v>
          </cell>
          <cell r="G165">
            <v>0</v>
          </cell>
          <cell r="H165">
            <v>0</v>
          </cell>
        </row>
        <row r="169">
          <cell r="A169" t="str">
            <v>Franco</v>
          </cell>
          <cell r="B169" t="str">
            <v>Jac</v>
          </cell>
          <cell r="C169">
            <v>67</v>
          </cell>
          <cell r="D169">
            <v>21</v>
          </cell>
          <cell r="E169">
            <v>4178</v>
          </cell>
          <cell r="F169">
            <v>29</v>
          </cell>
          <cell r="G169">
            <v>26</v>
          </cell>
          <cell r="H169">
            <v>38</v>
          </cell>
          <cell r="I169">
            <v>26</v>
          </cell>
          <cell r="J169">
            <v>68.421052631578945</v>
          </cell>
          <cell r="K169">
            <v>46</v>
          </cell>
          <cell r="M169">
            <v>0</v>
          </cell>
          <cell r="N169">
            <v>0</v>
          </cell>
          <cell r="O169">
            <v>7</v>
          </cell>
          <cell r="P169">
            <v>7</v>
          </cell>
          <cell r="Q169">
            <v>15</v>
          </cell>
          <cell r="R169">
            <v>14</v>
          </cell>
          <cell r="S169">
            <v>15</v>
          </cell>
          <cell r="T169">
            <v>5</v>
          </cell>
          <cell r="U169">
            <v>1</v>
          </cell>
          <cell r="V169">
            <v>0</v>
          </cell>
        </row>
        <row r="170">
          <cell r="A170" t="str">
            <v>Miller</v>
          </cell>
          <cell r="B170" t="str">
            <v>Jac</v>
          </cell>
          <cell r="C170">
            <v>13</v>
          </cell>
          <cell r="D170">
            <v>1</v>
          </cell>
          <cell r="E170">
            <v>752</v>
          </cell>
          <cell r="F170">
            <v>5</v>
          </cell>
          <cell r="G170">
            <v>3</v>
          </cell>
          <cell r="H170">
            <v>9</v>
          </cell>
          <cell r="I170">
            <v>6</v>
          </cell>
          <cell r="K170">
            <v>35</v>
          </cell>
          <cell r="M170">
            <v>0</v>
          </cell>
          <cell r="N170">
            <v>0</v>
          </cell>
          <cell r="O170">
            <v>2</v>
          </cell>
          <cell r="P170">
            <v>2</v>
          </cell>
          <cell r="Q170">
            <v>4</v>
          </cell>
          <cell r="R170">
            <v>4</v>
          </cell>
          <cell r="S170">
            <v>1</v>
          </cell>
          <cell r="T170">
            <v>0</v>
          </cell>
          <cell r="U170">
            <v>2</v>
          </cell>
          <cell r="V170">
            <v>0</v>
          </cell>
        </row>
        <row r="171">
          <cell r="A171" t="str">
            <v>Brockhaus</v>
          </cell>
          <cell r="B171" t="str">
            <v>Jac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3">
          <cell r="A173" t="str">
            <v>Hendley</v>
          </cell>
          <cell r="B173" t="str">
            <v>Jac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 t="str">
            <v>Mahfouz,R</v>
          </cell>
          <cell r="B174" t="str">
            <v>Jac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 t="str">
            <v>Pierce</v>
          </cell>
          <cell r="B175" t="str">
            <v>Jac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80">
          <cell r="A180" t="str">
            <v>Bessillieu</v>
          </cell>
          <cell r="B180" t="str">
            <v>Jac</v>
          </cell>
          <cell r="C180">
            <v>8</v>
          </cell>
          <cell r="D180">
            <v>131</v>
          </cell>
          <cell r="E180">
            <v>16.375</v>
          </cell>
          <cell r="F180">
            <v>44</v>
          </cell>
          <cell r="G180">
            <v>0</v>
          </cell>
          <cell r="H180">
            <v>0</v>
          </cell>
        </row>
        <row r="181">
          <cell r="A181" t="str">
            <v>Brown,R</v>
          </cell>
          <cell r="B181" t="str">
            <v>Jac</v>
          </cell>
          <cell r="C181">
            <v>2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Brown,S</v>
          </cell>
          <cell r="B182" t="str">
            <v>Jac</v>
          </cell>
          <cell r="C182">
            <v>1</v>
          </cell>
          <cell r="D182">
            <v>14</v>
          </cell>
          <cell r="E182">
            <v>14</v>
          </cell>
          <cell r="F182">
            <v>14</v>
          </cell>
          <cell r="G182">
            <v>0</v>
          </cell>
          <cell r="H182">
            <v>0</v>
          </cell>
        </row>
        <row r="183">
          <cell r="A183" t="str">
            <v>Courtney</v>
          </cell>
          <cell r="B183" t="str">
            <v>Jac</v>
          </cell>
          <cell r="C183">
            <v>6</v>
          </cell>
          <cell r="D183">
            <v>60</v>
          </cell>
          <cell r="E183">
            <v>10</v>
          </cell>
          <cell r="F183">
            <v>18</v>
          </cell>
          <cell r="G183">
            <v>0</v>
          </cell>
          <cell r="H183">
            <v>0</v>
          </cell>
        </row>
        <row r="184">
          <cell r="A184" t="str">
            <v>Dinkel</v>
          </cell>
          <cell r="B184" t="str">
            <v>Jac</v>
          </cell>
          <cell r="C184">
            <v>2</v>
          </cell>
          <cell r="D184">
            <v>35</v>
          </cell>
          <cell r="E184">
            <v>17.5</v>
          </cell>
          <cell r="F184">
            <v>20</v>
          </cell>
          <cell r="G184">
            <v>0</v>
          </cell>
          <cell r="H184">
            <v>0</v>
          </cell>
        </row>
        <row r="185">
          <cell r="A185" t="str">
            <v>Dykes</v>
          </cell>
          <cell r="B185" t="str">
            <v>Jac</v>
          </cell>
          <cell r="C185">
            <v>2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Gee</v>
          </cell>
          <cell r="B186" t="str">
            <v>Jac</v>
          </cell>
          <cell r="C186">
            <v>2</v>
          </cell>
          <cell r="D186">
            <v>12</v>
          </cell>
          <cell r="E186">
            <v>6</v>
          </cell>
          <cell r="F186">
            <v>8</v>
          </cell>
          <cell r="G186">
            <v>0</v>
          </cell>
          <cell r="H186">
            <v>0</v>
          </cell>
        </row>
        <row r="187">
          <cell r="A187" t="str">
            <v>Gray,K</v>
          </cell>
          <cell r="B187" t="str">
            <v>Jac</v>
          </cell>
          <cell r="C187">
            <v>4</v>
          </cell>
          <cell r="D187">
            <v>19</v>
          </cell>
          <cell r="E187">
            <v>4.75</v>
          </cell>
          <cell r="F187">
            <v>15</v>
          </cell>
          <cell r="G187">
            <v>0</v>
          </cell>
          <cell r="H187">
            <v>1</v>
          </cell>
        </row>
        <row r="188">
          <cell r="A188" t="str">
            <v>Hendel</v>
          </cell>
          <cell r="B188" t="str">
            <v>Jac</v>
          </cell>
          <cell r="C188">
            <v>4</v>
          </cell>
          <cell r="D188">
            <v>102</v>
          </cell>
          <cell r="E188">
            <v>25.5</v>
          </cell>
          <cell r="F188">
            <v>28</v>
          </cell>
          <cell r="G188">
            <v>0</v>
          </cell>
          <cell r="H188">
            <v>0</v>
          </cell>
        </row>
        <row r="189">
          <cell r="B189" t="str">
            <v>Jac</v>
          </cell>
          <cell r="C189">
            <v>2</v>
          </cell>
          <cell r="D189">
            <v>7</v>
          </cell>
          <cell r="E189">
            <v>3.5</v>
          </cell>
          <cell r="F189">
            <v>7</v>
          </cell>
          <cell r="G189">
            <v>0</v>
          </cell>
          <cell r="H189">
            <v>0</v>
          </cell>
        </row>
        <row r="190">
          <cell r="B190" t="str">
            <v>Jac</v>
          </cell>
          <cell r="C190">
            <v>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C191">
            <v>2</v>
          </cell>
          <cell r="D191">
            <v>26</v>
          </cell>
          <cell r="E191">
            <v>13</v>
          </cell>
          <cell r="F191">
            <v>15</v>
          </cell>
          <cell r="G191">
            <v>0</v>
          </cell>
          <cell r="H191">
            <v>0</v>
          </cell>
        </row>
        <row r="195">
          <cell r="A195" t="str">
            <v>Brown,R</v>
          </cell>
          <cell r="B195" t="str">
            <v>Jac</v>
          </cell>
          <cell r="C195">
            <v>1</v>
          </cell>
          <cell r="D195">
            <v>8</v>
          </cell>
          <cell r="F195">
            <v>0.5</v>
          </cell>
        </row>
        <row r="196">
          <cell r="A196" t="str">
            <v>Brown,V</v>
          </cell>
          <cell r="B196" t="str">
            <v>Jac</v>
          </cell>
          <cell r="C196">
            <v>1</v>
          </cell>
          <cell r="D196">
            <v>0</v>
          </cell>
          <cell r="F196">
            <v>2</v>
          </cell>
        </row>
        <row r="197">
          <cell r="A197" t="str">
            <v>Cesare</v>
          </cell>
          <cell r="B197" t="str">
            <v>Jac</v>
          </cell>
          <cell r="C197">
            <v>0</v>
          </cell>
          <cell r="D197">
            <v>0</v>
          </cell>
          <cell r="F197">
            <v>1</v>
          </cell>
        </row>
        <row r="198">
          <cell r="A198" t="str">
            <v>Clasby</v>
          </cell>
          <cell r="B198" t="str">
            <v>Jac</v>
          </cell>
          <cell r="C198">
            <v>5</v>
          </cell>
          <cell r="D198">
            <v>36</v>
          </cell>
          <cell r="F198">
            <v>5</v>
          </cell>
        </row>
        <row r="199">
          <cell r="A199" t="str">
            <v>Costello</v>
          </cell>
          <cell r="B199" t="str">
            <v>Jac</v>
          </cell>
          <cell r="C199">
            <v>2</v>
          </cell>
          <cell r="D199">
            <v>10</v>
          </cell>
          <cell r="F199">
            <v>4.5</v>
          </cell>
        </row>
        <row r="200">
          <cell r="A200" t="str">
            <v>Courtney</v>
          </cell>
          <cell r="B200" t="str">
            <v>Jac</v>
          </cell>
          <cell r="C200">
            <v>0</v>
          </cell>
          <cell r="D200">
            <v>0</v>
          </cell>
          <cell r="F200">
            <v>1</v>
          </cell>
        </row>
        <row r="201">
          <cell r="A201" t="str">
            <v>Dinkel</v>
          </cell>
          <cell r="B201" t="str">
            <v>Jac</v>
          </cell>
          <cell r="C201">
            <v>1</v>
          </cell>
          <cell r="D201">
            <v>5</v>
          </cell>
          <cell r="F201">
            <v>1</v>
          </cell>
        </row>
        <row r="202">
          <cell r="A202" t="str">
            <v>Douglas</v>
          </cell>
          <cell r="B202" t="str">
            <v>Jac</v>
          </cell>
          <cell r="C202">
            <v>1</v>
          </cell>
          <cell r="D202">
            <v>9</v>
          </cell>
          <cell r="F202">
            <v>2.5</v>
          </cell>
        </row>
        <row r="203">
          <cell r="A203" t="str">
            <v>Dykes</v>
          </cell>
          <cell r="C203">
            <v>1</v>
          </cell>
          <cell r="D203">
            <v>8</v>
          </cell>
          <cell r="F203">
            <v>2</v>
          </cell>
        </row>
        <row r="204">
          <cell r="A204" t="str">
            <v>Hendel</v>
          </cell>
          <cell r="B204" t="str">
            <v>Jac</v>
          </cell>
          <cell r="C204">
            <v>0</v>
          </cell>
          <cell r="D204">
            <v>0</v>
          </cell>
          <cell r="F204">
            <v>1</v>
          </cell>
        </row>
        <row r="205">
          <cell r="A205" t="str">
            <v>Jackson</v>
          </cell>
          <cell r="B205" t="str">
            <v>Jac</v>
          </cell>
          <cell r="C205">
            <v>1</v>
          </cell>
          <cell r="D205">
            <v>8</v>
          </cell>
          <cell r="F205">
            <v>1</v>
          </cell>
        </row>
        <row r="206">
          <cell r="A206" t="str">
            <v>Johnson</v>
          </cell>
          <cell r="B206" t="str">
            <v>Jac</v>
          </cell>
          <cell r="C206">
            <v>2</v>
          </cell>
          <cell r="D206">
            <v>3</v>
          </cell>
          <cell r="F206">
            <v>1</v>
          </cell>
        </row>
        <row r="207">
          <cell r="A207" t="str">
            <v>Philyaw</v>
          </cell>
          <cell r="B207" t="str">
            <v>Jac</v>
          </cell>
          <cell r="C207">
            <v>1</v>
          </cell>
          <cell r="D207">
            <v>7</v>
          </cell>
          <cell r="F207">
            <v>0.5</v>
          </cell>
        </row>
        <row r="208">
          <cell r="A208" t="str">
            <v>Raines</v>
          </cell>
          <cell r="B208" t="str">
            <v>Jac</v>
          </cell>
          <cell r="C208">
            <v>1</v>
          </cell>
          <cell r="D208">
            <v>8</v>
          </cell>
          <cell r="F208">
            <v>1</v>
          </cell>
        </row>
        <row r="209">
          <cell r="A209" t="str">
            <v>Wampler</v>
          </cell>
          <cell r="B209" t="str">
            <v>Jac</v>
          </cell>
          <cell r="C209">
            <v>5</v>
          </cell>
          <cell r="D209">
            <v>29</v>
          </cell>
          <cell r="F209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vs Den"/>
      <sheetName val="vs Bir"/>
      <sheetName val="at Oak"/>
      <sheetName val="at SA"/>
      <sheetName val="vs Jac"/>
      <sheetName val="vs NJ"/>
      <sheetName val="at Den"/>
      <sheetName val="vs Mem"/>
      <sheetName val="at Chi"/>
      <sheetName val="at Hou"/>
      <sheetName val="vs Pit"/>
      <sheetName val="at Phi"/>
      <sheetName val="vs Mch"/>
      <sheetName val="vs Arz"/>
      <sheetName val="at Was"/>
      <sheetName val="at Okl"/>
      <sheetName val="vs Oak"/>
      <sheetName val="at Arz"/>
      <sheetName val="extra 3"/>
      <sheetName val="Roster"/>
      <sheetName val="Summary"/>
    </sheetNames>
    <sheetDataSet>
      <sheetData sheetId="0">
        <row r="11">
          <cell r="D11">
            <v>356</v>
          </cell>
          <cell r="M11">
            <v>307</v>
          </cell>
        </row>
        <row r="12">
          <cell r="D12">
            <v>160</v>
          </cell>
          <cell r="M12">
            <v>117</v>
          </cell>
        </row>
        <row r="13">
          <cell r="D13">
            <v>165</v>
          </cell>
          <cell r="M13">
            <v>153</v>
          </cell>
        </row>
        <row r="14">
          <cell r="D14">
            <v>31</v>
          </cell>
          <cell r="M14">
            <v>36</v>
          </cell>
        </row>
        <row r="15">
          <cell r="C15">
            <v>68</v>
          </cell>
          <cell r="D15">
            <v>199</v>
          </cell>
          <cell r="E15">
            <v>0.34170854271356782</v>
          </cell>
          <cell r="N15">
            <v>0.36945812807881773</v>
          </cell>
          <cell r="R15" t="str">
            <v>68/199</v>
          </cell>
          <cell r="S15" t="str">
            <v>75/203</v>
          </cell>
        </row>
        <row r="16">
          <cell r="C16">
            <v>8</v>
          </cell>
          <cell r="D16">
            <v>20</v>
          </cell>
          <cell r="E16">
            <v>0.4</v>
          </cell>
          <cell r="N16">
            <v>0.25</v>
          </cell>
          <cell r="R16" t="str">
            <v>8/20</v>
          </cell>
          <cell r="S16" t="str">
            <v>2/8</v>
          </cell>
        </row>
        <row r="18">
          <cell r="D18">
            <v>550</v>
          </cell>
          <cell r="M18">
            <v>527</v>
          </cell>
        </row>
        <row r="19">
          <cell r="D19">
            <v>2487</v>
          </cell>
          <cell r="E19">
            <v>138.16666666666666</v>
          </cell>
          <cell r="M19">
            <v>2031</v>
          </cell>
          <cell r="N19">
            <v>112.83333333333333</v>
          </cell>
        </row>
        <row r="20">
          <cell r="D20">
            <v>4.5218181818181815</v>
          </cell>
          <cell r="M20">
            <v>3.8538899430740039</v>
          </cell>
        </row>
        <row r="22">
          <cell r="D22">
            <v>544</v>
          </cell>
          <cell r="M22">
            <v>483</v>
          </cell>
        </row>
        <row r="23">
          <cell r="D23">
            <v>290</v>
          </cell>
          <cell r="M23">
            <v>271</v>
          </cell>
        </row>
        <row r="24">
          <cell r="D24">
            <v>53.308823529411761</v>
          </cell>
          <cell r="M24">
            <v>56.107660455486538</v>
          </cell>
        </row>
        <row r="25">
          <cell r="D25">
            <v>3426</v>
          </cell>
          <cell r="M25">
            <v>3775</v>
          </cell>
        </row>
        <row r="26">
          <cell r="D26">
            <v>48</v>
          </cell>
          <cell r="M26">
            <v>55</v>
          </cell>
        </row>
        <row r="27">
          <cell r="D27">
            <v>285</v>
          </cell>
          <cell r="M27">
            <v>367</v>
          </cell>
        </row>
        <row r="28">
          <cell r="D28">
            <v>3141</v>
          </cell>
          <cell r="E28">
            <v>174.5</v>
          </cell>
          <cell r="M28">
            <v>3408</v>
          </cell>
          <cell r="N28">
            <v>189.33333333333334</v>
          </cell>
        </row>
        <row r="29">
          <cell r="D29">
            <v>5.305743243243243</v>
          </cell>
          <cell r="M29">
            <v>6.3345724907063197</v>
          </cell>
        </row>
        <row r="30">
          <cell r="D30">
            <v>11.813793103448276</v>
          </cell>
          <cell r="M30">
            <v>13.92988929889299</v>
          </cell>
        </row>
        <row r="33">
          <cell r="D33">
            <v>5628</v>
          </cell>
          <cell r="E33">
            <v>312.66666666666669</v>
          </cell>
          <cell r="M33">
            <v>5439</v>
          </cell>
          <cell r="N33">
            <v>302.16666666666669</v>
          </cell>
        </row>
        <row r="34">
          <cell r="D34">
            <v>44.189765458422173</v>
          </cell>
          <cell r="M34">
            <v>37.341423055708773</v>
          </cell>
        </row>
        <row r="35">
          <cell r="D35">
            <v>55.810234541577827</v>
          </cell>
          <cell r="M35">
            <v>62.658576944291234</v>
          </cell>
        </row>
        <row r="37">
          <cell r="D37">
            <v>1142</v>
          </cell>
          <cell r="M37">
            <v>1065</v>
          </cell>
        </row>
        <row r="38">
          <cell r="D38">
            <v>4.9281961471103326</v>
          </cell>
          <cell r="M38">
            <v>5.1070422535211266</v>
          </cell>
        </row>
        <row r="41">
          <cell r="D41">
            <v>27</v>
          </cell>
          <cell r="M41">
            <v>31</v>
          </cell>
        </row>
        <row r="42">
          <cell r="D42">
            <v>316</v>
          </cell>
          <cell r="M42">
            <v>537</v>
          </cell>
        </row>
        <row r="43">
          <cell r="D43">
            <v>1</v>
          </cell>
          <cell r="M43">
            <v>2</v>
          </cell>
        </row>
        <row r="45">
          <cell r="D45">
            <v>82</v>
          </cell>
          <cell r="M45">
            <v>87</v>
          </cell>
        </row>
        <row r="46">
          <cell r="D46">
            <v>3243</v>
          </cell>
          <cell r="M46">
            <v>3434</v>
          </cell>
        </row>
        <row r="47">
          <cell r="D47">
            <v>39.548780487804876</v>
          </cell>
          <cell r="M47">
            <v>39.47126436781609</v>
          </cell>
        </row>
        <row r="49">
          <cell r="D49">
            <v>49</v>
          </cell>
          <cell r="M49">
            <v>41</v>
          </cell>
        </row>
        <row r="50">
          <cell r="D50">
            <v>259</v>
          </cell>
          <cell r="M50">
            <v>362</v>
          </cell>
        </row>
        <row r="51">
          <cell r="D51">
            <v>5.2857142857142856</v>
          </cell>
          <cell r="M51">
            <v>8.8292682926829276</v>
          </cell>
        </row>
        <row r="52">
          <cell r="D52">
            <v>10</v>
          </cell>
          <cell r="M52">
            <v>17</v>
          </cell>
        </row>
        <row r="53">
          <cell r="D53">
            <v>1</v>
          </cell>
          <cell r="M53">
            <v>0</v>
          </cell>
        </row>
        <row r="55">
          <cell r="D55">
            <v>67</v>
          </cell>
          <cell r="M55">
            <v>62</v>
          </cell>
        </row>
        <row r="56">
          <cell r="D56">
            <v>1337</v>
          </cell>
          <cell r="M56">
            <v>1318</v>
          </cell>
        </row>
        <row r="57">
          <cell r="D57">
            <v>19.955223880597014</v>
          </cell>
          <cell r="M57">
            <v>21.258064516129032</v>
          </cell>
        </row>
        <row r="58">
          <cell r="D58">
            <v>0</v>
          </cell>
          <cell r="M58">
            <v>1</v>
          </cell>
        </row>
        <row r="60">
          <cell r="D60">
            <v>80</v>
          </cell>
          <cell r="M60">
            <v>82</v>
          </cell>
        </row>
        <row r="61">
          <cell r="D61">
            <v>18</v>
          </cell>
          <cell r="M61">
            <v>15</v>
          </cell>
        </row>
        <row r="62">
          <cell r="D62">
            <v>22.5</v>
          </cell>
          <cell r="M62">
            <v>18.292682926829269</v>
          </cell>
        </row>
        <row r="63">
          <cell r="D63">
            <v>4891</v>
          </cell>
          <cell r="M63">
            <v>5047</v>
          </cell>
        </row>
        <row r="65">
          <cell r="D65">
            <v>122</v>
          </cell>
          <cell r="M65">
            <v>131</v>
          </cell>
        </row>
        <row r="66">
          <cell r="D66">
            <v>978</v>
          </cell>
          <cell r="M66">
            <v>1021</v>
          </cell>
        </row>
        <row r="68">
          <cell r="D68">
            <v>44</v>
          </cell>
          <cell r="M68">
            <v>29</v>
          </cell>
        </row>
        <row r="69">
          <cell r="D69">
            <v>19</v>
          </cell>
          <cell r="M69">
            <v>14</v>
          </cell>
        </row>
        <row r="70">
          <cell r="D70">
            <v>6</v>
          </cell>
          <cell r="M70">
            <v>3</v>
          </cell>
        </row>
        <row r="71">
          <cell r="D71">
            <v>0</v>
          </cell>
          <cell r="M71">
            <v>0</v>
          </cell>
        </row>
        <row r="72">
          <cell r="D72">
            <v>12</v>
          </cell>
          <cell r="M72">
            <v>19</v>
          </cell>
        </row>
        <row r="73">
          <cell r="D73">
            <v>0</v>
          </cell>
          <cell r="M73">
            <v>0</v>
          </cell>
        </row>
        <row r="75">
          <cell r="D75">
            <v>358</v>
          </cell>
          <cell r="M75">
            <v>361</v>
          </cell>
        </row>
        <row r="76">
          <cell r="D76">
            <v>40</v>
          </cell>
          <cell r="M76">
            <v>38</v>
          </cell>
        </row>
        <row r="77">
          <cell r="D77">
            <v>23</v>
          </cell>
          <cell r="M77">
            <v>13</v>
          </cell>
        </row>
        <row r="78">
          <cell r="D78">
            <v>14</v>
          </cell>
          <cell r="M78">
            <v>23</v>
          </cell>
        </row>
        <row r="79">
          <cell r="D79">
            <v>3</v>
          </cell>
          <cell r="M79">
            <v>2</v>
          </cell>
        </row>
        <row r="80">
          <cell r="D80">
            <v>37</v>
          </cell>
          <cell r="M80">
            <v>37</v>
          </cell>
        </row>
        <row r="81">
          <cell r="D81">
            <v>0</v>
          </cell>
          <cell r="M81">
            <v>0</v>
          </cell>
        </row>
        <row r="82">
          <cell r="D82">
            <v>0</v>
          </cell>
          <cell r="M82">
            <v>0</v>
          </cell>
        </row>
        <row r="83">
          <cell r="D83">
            <v>27</v>
          </cell>
          <cell r="M83">
            <v>32</v>
          </cell>
        </row>
        <row r="84">
          <cell r="D84">
            <v>38</v>
          </cell>
          <cell r="M84">
            <v>43</v>
          </cell>
        </row>
        <row r="85">
          <cell r="D85">
            <v>71.05263157894737</v>
          </cell>
          <cell r="M85">
            <v>74.418604651162795</v>
          </cell>
        </row>
        <row r="86">
          <cell r="D86" t="str">
            <v>31:26</v>
          </cell>
          <cell r="M86" t="str">
            <v>29:27</v>
          </cell>
        </row>
        <row r="90">
          <cell r="A90" t="str">
            <v>Allen</v>
          </cell>
          <cell r="B90" t="str">
            <v>LA</v>
          </cell>
          <cell r="C90">
            <v>1</v>
          </cell>
          <cell r="D90">
            <v>4</v>
          </cell>
          <cell r="E90">
            <v>4</v>
          </cell>
          <cell r="F90">
            <v>4</v>
          </cell>
          <cell r="G90">
            <v>0</v>
          </cell>
          <cell r="H90">
            <v>0</v>
          </cell>
        </row>
        <row r="91">
          <cell r="A91" t="str">
            <v>Boddie</v>
          </cell>
          <cell r="B91" t="str">
            <v>LA</v>
          </cell>
          <cell r="C91">
            <v>16</v>
          </cell>
          <cell r="D91">
            <v>26</v>
          </cell>
          <cell r="E91">
            <v>1.625</v>
          </cell>
          <cell r="F91">
            <v>7</v>
          </cell>
          <cell r="G91">
            <v>0</v>
          </cell>
          <cell r="H91">
            <v>0</v>
          </cell>
        </row>
        <row r="92">
          <cell r="A92" t="str">
            <v>Ellis</v>
          </cell>
          <cell r="B92" t="str">
            <v>LA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Gray</v>
          </cell>
          <cell r="B93" t="str">
            <v>LA</v>
          </cell>
          <cell r="C93">
            <v>133</v>
          </cell>
          <cell r="D93">
            <v>532</v>
          </cell>
          <cell r="E93">
            <v>4</v>
          </cell>
          <cell r="F93">
            <v>26</v>
          </cell>
          <cell r="G93">
            <v>5</v>
          </cell>
          <cell r="H93">
            <v>12</v>
          </cell>
        </row>
        <row r="94">
          <cell r="A94" t="str">
            <v>Harrington</v>
          </cell>
          <cell r="B94" t="str">
            <v>LA</v>
          </cell>
          <cell r="C94">
            <v>6</v>
          </cell>
          <cell r="D94">
            <v>29</v>
          </cell>
          <cell r="E94">
            <v>4.833333333333333</v>
          </cell>
          <cell r="F94">
            <v>14</v>
          </cell>
          <cell r="G94">
            <v>0</v>
          </cell>
          <cell r="H94">
            <v>0</v>
          </cell>
        </row>
        <row r="95">
          <cell r="A95" t="str">
            <v>Hersey</v>
          </cell>
          <cell r="B95" t="str">
            <v>LA</v>
          </cell>
          <cell r="C95">
            <v>6</v>
          </cell>
          <cell r="D95">
            <v>48</v>
          </cell>
          <cell r="E95">
            <v>8</v>
          </cell>
          <cell r="F95">
            <v>12</v>
          </cell>
          <cell r="G95">
            <v>0</v>
          </cell>
          <cell r="H95">
            <v>0</v>
          </cell>
        </row>
        <row r="96">
          <cell r="A96" t="str">
            <v>Mack</v>
          </cell>
          <cell r="B96" t="str">
            <v>LA</v>
          </cell>
          <cell r="C96">
            <v>81</v>
          </cell>
          <cell r="D96">
            <v>355</v>
          </cell>
          <cell r="E96">
            <v>4.382716049382716</v>
          </cell>
          <cell r="F96">
            <v>18</v>
          </cell>
          <cell r="G96">
            <v>2</v>
          </cell>
          <cell r="H96">
            <v>3</v>
          </cell>
        </row>
        <row r="97">
          <cell r="A97" t="str">
            <v>Nelson</v>
          </cell>
          <cell r="B97" t="str">
            <v>LA</v>
          </cell>
          <cell r="C97">
            <v>214</v>
          </cell>
          <cell r="D97">
            <v>858</v>
          </cell>
          <cell r="E97">
            <v>4.009345794392523</v>
          </cell>
          <cell r="F97">
            <v>22</v>
          </cell>
          <cell r="G97">
            <v>12</v>
          </cell>
          <cell r="H97">
            <v>9</v>
          </cell>
        </row>
        <row r="98">
          <cell r="A98" t="str">
            <v>Ramsey</v>
          </cell>
          <cell r="B98" t="str">
            <v>LA</v>
          </cell>
          <cell r="C98">
            <v>1</v>
          </cell>
          <cell r="D98">
            <v>15</v>
          </cell>
          <cell r="E98">
            <v>15</v>
          </cell>
          <cell r="F98">
            <v>15</v>
          </cell>
          <cell r="G98">
            <v>0</v>
          </cell>
          <cell r="H98">
            <v>0</v>
          </cell>
        </row>
        <row r="99">
          <cell r="A99" t="str">
            <v>Seurer</v>
          </cell>
          <cell r="B99" t="str">
            <v>LA</v>
          </cell>
          <cell r="C99">
            <v>4</v>
          </cell>
          <cell r="D99">
            <v>5</v>
          </cell>
          <cell r="E99">
            <v>1.25</v>
          </cell>
          <cell r="F99">
            <v>2</v>
          </cell>
          <cell r="G99">
            <v>0</v>
          </cell>
          <cell r="H99">
            <v>0</v>
          </cell>
        </row>
        <row r="100">
          <cell r="A100" t="str">
            <v>Townsell</v>
          </cell>
          <cell r="B100" t="str">
            <v>LA</v>
          </cell>
          <cell r="C100">
            <v>8</v>
          </cell>
          <cell r="D100">
            <v>-8</v>
          </cell>
          <cell r="E100">
            <v>-1</v>
          </cell>
          <cell r="F100">
            <v>10</v>
          </cell>
          <cell r="G100">
            <v>0</v>
          </cell>
          <cell r="H100">
            <v>1</v>
          </cell>
        </row>
        <row r="101">
          <cell r="A101" t="str">
            <v>Young</v>
          </cell>
          <cell r="B101" t="str">
            <v>LA</v>
          </cell>
          <cell r="C101">
            <v>80</v>
          </cell>
          <cell r="D101">
            <v>623</v>
          </cell>
          <cell r="E101">
            <v>7.7874999999999996</v>
          </cell>
          <cell r="F101">
            <v>47</v>
          </cell>
          <cell r="G101">
            <v>4</v>
          </cell>
          <cell r="H101">
            <v>2</v>
          </cell>
        </row>
        <row r="108">
          <cell r="A108" t="str">
            <v>Allen</v>
          </cell>
          <cell r="B108" t="str">
            <v>LA</v>
          </cell>
          <cell r="C108">
            <v>12</v>
          </cell>
          <cell r="D108">
            <v>126</v>
          </cell>
          <cell r="E108">
            <v>10.5</v>
          </cell>
          <cell r="F108">
            <v>19</v>
          </cell>
          <cell r="G108">
            <v>0</v>
          </cell>
          <cell r="H108">
            <v>1</v>
          </cell>
        </row>
        <row r="109">
          <cell r="A109" t="str">
            <v>Boddie</v>
          </cell>
          <cell r="B109" t="str">
            <v>LA</v>
          </cell>
          <cell r="C109">
            <v>18</v>
          </cell>
          <cell r="D109">
            <v>149</v>
          </cell>
          <cell r="E109">
            <v>8.2777777777777786</v>
          </cell>
          <cell r="F109">
            <v>17</v>
          </cell>
          <cell r="G109">
            <v>1</v>
          </cell>
          <cell r="H109">
            <v>0</v>
          </cell>
        </row>
        <row r="110">
          <cell r="A110" t="str">
            <v>Ellis</v>
          </cell>
          <cell r="B110" t="str">
            <v>LA</v>
          </cell>
          <cell r="C110">
            <v>21</v>
          </cell>
          <cell r="D110">
            <v>144</v>
          </cell>
          <cell r="E110">
            <v>6.8571428571428568</v>
          </cell>
          <cell r="F110">
            <v>22</v>
          </cell>
          <cell r="G110">
            <v>0</v>
          </cell>
          <cell r="H110">
            <v>0</v>
          </cell>
        </row>
        <row r="111">
          <cell r="B111" t="str">
            <v>LA</v>
          </cell>
          <cell r="C111">
            <v>23</v>
          </cell>
          <cell r="D111">
            <v>290</v>
          </cell>
          <cell r="E111">
            <v>12.608695652173912</v>
          </cell>
          <cell r="F111">
            <v>23</v>
          </cell>
          <cell r="G111">
            <v>0</v>
          </cell>
          <cell r="H111">
            <v>0</v>
          </cell>
        </row>
        <row r="112">
          <cell r="A112" t="str">
            <v>Gunn</v>
          </cell>
          <cell r="B112" t="str">
            <v>LA</v>
          </cell>
          <cell r="C112">
            <v>6</v>
          </cell>
          <cell r="D112">
            <v>66</v>
          </cell>
          <cell r="E112">
            <v>11</v>
          </cell>
          <cell r="F112">
            <v>14</v>
          </cell>
          <cell r="G112">
            <v>0</v>
          </cell>
          <cell r="H112">
            <v>0</v>
          </cell>
        </row>
        <row r="113">
          <cell r="A113" t="str">
            <v>Harrington</v>
          </cell>
          <cell r="B113" t="str">
            <v>LA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 t="str">
            <v>Hersey</v>
          </cell>
          <cell r="B114" t="str">
            <v>LA</v>
          </cell>
          <cell r="C114">
            <v>31</v>
          </cell>
          <cell r="D114">
            <v>396</v>
          </cell>
          <cell r="E114">
            <v>12.774193548387096</v>
          </cell>
          <cell r="F114">
            <v>42</v>
          </cell>
          <cell r="G114">
            <v>2</v>
          </cell>
          <cell r="H114">
            <v>0</v>
          </cell>
        </row>
        <row r="115">
          <cell r="B115" t="str">
            <v>LA</v>
          </cell>
          <cell r="C115">
            <v>8</v>
          </cell>
          <cell r="D115">
            <v>139</v>
          </cell>
          <cell r="E115">
            <v>17.375</v>
          </cell>
          <cell r="F115">
            <v>36</v>
          </cell>
          <cell r="G115">
            <v>2</v>
          </cell>
          <cell r="H115">
            <v>0</v>
          </cell>
        </row>
        <row r="116">
          <cell r="A116" t="str">
            <v>Mack</v>
          </cell>
          <cell r="B116" t="str">
            <v>LA</v>
          </cell>
          <cell r="C116">
            <v>7</v>
          </cell>
          <cell r="D116">
            <v>77</v>
          </cell>
          <cell r="E116">
            <v>11</v>
          </cell>
          <cell r="F116">
            <v>17</v>
          </cell>
          <cell r="G116">
            <v>1</v>
          </cell>
          <cell r="H116">
            <v>1</v>
          </cell>
        </row>
        <row r="117">
          <cell r="A117" t="str">
            <v>Moore</v>
          </cell>
          <cell r="B117" t="str">
            <v>LA</v>
          </cell>
          <cell r="C117">
            <v>39</v>
          </cell>
          <cell r="D117">
            <v>439</v>
          </cell>
          <cell r="E117">
            <v>11.256410256410257</v>
          </cell>
          <cell r="F117">
            <v>44</v>
          </cell>
          <cell r="G117">
            <v>2</v>
          </cell>
          <cell r="H117">
            <v>2</v>
          </cell>
        </row>
        <row r="118">
          <cell r="A118" t="str">
            <v>Nelson</v>
          </cell>
          <cell r="B118" t="str">
            <v>LA</v>
          </cell>
          <cell r="C118">
            <v>39</v>
          </cell>
          <cell r="D118">
            <v>413</v>
          </cell>
          <cell r="E118">
            <v>10.589743589743589</v>
          </cell>
          <cell r="F118">
            <v>21</v>
          </cell>
          <cell r="G118">
            <v>2</v>
          </cell>
          <cell r="H118">
            <v>0</v>
          </cell>
        </row>
        <row r="119">
          <cell r="A119" t="str">
            <v>Scott,F</v>
          </cell>
          <cell r="B119" t="str">
            <v>LA</v>
          </cell>
          <cell r="C119">
            <v>12</v>
          </cell>
          <cell r="D119">
            <v>159</v>
          </cell>
          <cell r="E119">
            <v>13.25</v>
          </cell>
          <cell r="F119">
            <v>22</v>
          </cell>
          <cell r="G119">
            <v>1</v>
          </cell>
          <cell r="H119">
            <v>0</v>
          </cell>
        </row>
        <row r="120">
          <cell r="A120" t="str">
            <v>Sherrod</v>
          </cell>
          <cell r="B120" t="str">
            <v>LA</v>
          </cell>
          <cell r="C120">
            <v>19</v>
          </cell>
          <cell r="D120">
            <v>167</v>
          </cell>
          <cell r="E120">
            <v>8.7894736842105257</v>
          </cell>
          <cell r="F120">
            <v>25</v>
          </cell>
          <cell r="G120">
            <v>0</v>
          </cell>
          <cell r="H120">
            <v>1</v>
          </cell>
        </row>
        <row r="121">
          <cell r="A121" t="str">
            <v>Townsell</v>
          </cell>
          <cell r="B121" t="str">
            <v>LA</v>
          </cell>
          <cell r="C121">
            <v>55</v>
          </cell>
          <cell r="D121">
            <v>861</v>
          </cell>
          <cell r="E121">
            <v>15.654545454545454</v>
          </cell>
          <cell r="F121">
            <v>42</v>
          </cell>
          <cell r="G121">
            <v>3</v>
          </cell>
          <cell r="H121">
            <v>0</v>
          </cell>
        </row>
        <row r="128">
          <cell r="A128" t="str">
            <v>Gray</v>
          </cell>
          <cell r="B128" t="str">
            <v>LA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Jensen</v>
          </cell>
          <cell r="B129" t="str">
            <v>LA</v>
          </cell>
          <cell r="C129">
            <v>5</v>
          </cell>
          <cell r="D129">
            <v>3</v>
          </cell>
          <cell r="E129">
            <v>60</v>
          </cell>
          <cell r="F129">
            <v>24</v>
          </cell>
          <cell r="G129">
            <v>0</v>
          </cell>
          <cell r="H129">
            <v>10</v>
          </cell>
          <cell r="I129">
            <v>0</v>
          </cell>
          <cell r="J129">
            <v>0</v>
          </cell>
          <cell r="K129">
            <v>0</v>
          </cell>
          <cell r="L129">
            <v>4.8</v>
          </cell>
          <cell r="M129">
            <v>72.083333333333329</v>
          </cell>
          <cell r="N129">
            <v>0</v>
          </cell>
          <cell r="O129">
            <v>1</v>
          </cell>
        </row>
        <row r="130">
          <cell r="A130" t="str">
            <v>Nelson</v>
          </cell>
          <cell r="B130" t="str">
            <v>LA</v>
          </cell>
          <cell r="C130">
            <v>1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39.583333333333336</v>
          </cell>
          <cell r="N130">
            <v>0</v>
          </cell>
          <cell r="O130">
            <v>0</v>
          </cell>
        </row>
        <row r="131">
          <cell r="A131" t="str">
            <v>Partridge</v>
          </cell>
          <cell r="B131" t="str">
            <v>LA</v>
          </cell>
          <cell r="C131">
            <v>1</v>
          </cell>
          <cell r="D131">
            <v>1</v>
          </cell>
          <cell r="E131">
            <v>100</v>
          </cell>
          <cell r="F131">
            <v>3</v>
          </cell>
          <cell r="G131">
            <v>0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3</v>
          </cell>
          <cell r="M131">
            <v>79.166666666666671</v>
          </cell>
          <cell r="N131">
            <v>0</v>
          </cell>
          <cell r="O131">
            <v>0</v>
          </cell>
        </row>
        <row r="132">
          <cell r="A132" t="str">
            <v>Ramsey</v>
          </cell>
          <cell r="B132" t="str">
            <v>LA</v>
          </cell>
          <cell r="C132">
            <v>82</v>
          </cell>
          <cell r="D132">
            <v>44</v>
          </cell>
          <cell r="E132">
            <v>53.658536585365859</v>
          </cell>
          <cell r="F132">
            <v>373</v>
          </cell>
          <cell r="G132">
            <v>0</v>
          </cell>
          <cell r="H132">
            <v>19</v>
          </cell>
          <cell r="I132">
            <v>4</v>
          </cell>
          <cell r="J132">
            <v>0</v>
          </cell>
          <cell r="K132">
            <v>4.8780487804878048</v>
          </cell>
          <cell r="L132">
            <v>4.5487804878048781</v>
          </cell>
          <cell r="M132">
            <v>45.426829268292686</v>
          </cell>
          <cell r="N132">
            <v>0</v>
          </cell>
          <cell r="O132">
            <v>5</v>
          </cell>
        </row>
        <row r="133">
          <cell r="A133" t="str">
            <v>Seurer</v>
          </cell>
          <cell r="B133" t="str">
            <v>LA</v>
          </cell>
          <cell r="C133">
            <v>94</v>
          </cell>
          <cell r="D133">
            <v>43</v>
          </cell>
          <cell r="E133">
            <v>45.744680851063826</v>
          </cell>
          <cell r="F133">
            <v>422</v>
          </cell>
          <cell r="G133">
            <v>1</v>
          </cell>
          <cell r="H133">
            <v>44</v>
          </cell>
          <cell r="I133">
            <v>11</v>
          </cell>
          <cell r="J133">
            <v>1.0638297872340425</v>
          </cell>
          <cell r="K133">
            <v>11.702127659574469</v>
          </cell>
          <cell r="L133">
            <v>4.4893617021276597</v>
          </cell>
          <cell r="M133">
            <v>22.872340425531917</v>
          </cell>
          <cell r="N133">
            <v>1</v>
          </cell>
          <cell r="O133">
            <v>5</v>
          </cell>
        </row>
        <row r="134">
          <cell r="A134" t="str">
            <v>Young</v>
          </cell>
          <cell r="B134" t="str">
            <v>LA</v>
          </cell>
          <cell r="C134">
            <v>361</v>
          </cell>
          <cell r="D134">
            <v>199</v>
          </cell>
          <cell r="E134">
            <v>55.124653739612185</v>
          </cell>
          <cell r="F134">
            <v>2604</v>
          </cell>
          <cell r="G134">
            <v>13</v>
          </cell>
          <cell r="H134">
            <v>42</v>
          </cell>
          <cell r="I134">
            <v>12</v>
          </cell>
          <cell r="J134">
            <v>3.6011080332409975</v>
          </cell>
          <cell r="K134">
            <v>3.32409972299169</v>
          </cell>
          <cell r="L134">
            <v>7.2132963988919672</v>
          </cell>
          <cell r="M134">
            <v>76.229224376731295</v>
          </cell>
          <cell r="N134">
            <v>5</v>
          </cell>
          <cell r="O134">
            <v>37</v>
          </cell>
        </row>
        <row r="137">
          <cell r="A137" t="str">
            <v>Allen</v>
          </cell>
          <cell r="B137" t="str">
            <v>LA</v>
          </cell>
          <cell r="C137">
            <v>19</v>
          </cell>
          <cell r="D137">
            <v>2</v>
          </cell>
          <cell r="E137">
            <v>89</v>
          </cell>
          <cell r="F137">
            <v>4.6842105263157894</v>
          </cell>
          <cell r="G137">
            <v>20</v>
          </cell>
          <cell r="H137">
            <v>0</v>
          </cell>
          <cell r="I137">
            <v>1</v>
          </cell>
        </row>
        <row r="138">
          <cell r="A138" t="str">
            <v>Gunn</v>
          </cell>
          <cell r="B138" t="str">
            <v>LA</v>
          </cell>
          <cell r="C138">
            <v>28</v>
          </cell>
          <cell r="D138">
            <v>6</v>
          </cell>
          <cell r="E138">
            <v>162</v>
          </cell>
          <cell r="F138">
            <v>5.7857142857142856</v>
          </cell>
          <cell r="G138">
            <v>44</v>
          </cell>
          <cell r="H138">
            <v>1</v>
          </cell>
          <cell r="I138">
            <v>2</v>
          </cell>
        </row>
        <row r="139">
          <cell r="A139" t="str">
            <v>Henderson</v>
          </cell>
          <cell r="B139" t="str">
            <v>LA</v>
          </cell>
          <cell r="C139">
            <v>2</v>
          </cell>
          <cell r="D139">
            <v>0</v>
          </cell>
          <cell r="E139">
            <v>8</v>
          </cell>
          <cell r="F139">
            <v>4</v>
          </cell>
          <cell r="G139">
            <v>7</v>
          </cell>
          <cell r="H139">
            <v>0</v>
          </cell>
          <cell r="I139">
            <v>0</v>
          </cell>
        </row>
        <row r="140">
          <cell r="A140" t="str">
            <v>Townsell</v>
          </cell>
          <cell r="B140" t="str">
            <v>LA</v>
          </cell>
          <cell r="C140">
            <v>0</v>
          </cell>
          <cell r="D140">
            <v>2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7">
          <cell r="C147">
            <v>1</v>
          </cell>
          <cell r="D147">
            <v>18</v>
          </cell>
          <cell r="E147">
            <v>18</v>
          </cell>
          <cell r="F147">
            <v>18</v>
          </cell>
          <cell r="G147">
            <v>0</v>
          </cell>
          <cell r="H147">
            <v>0</v>
          </cell>
        </row>
        <row r="148">
          <cell r="A148" t="str">
            <v>Boddie</v>
          </cell>
          <cell r="B148" t="str">
            <v>LA</v>
          </cell>
          <cell r="C148">
            <v>35</v>
          </cell>
          <cell r="D148">
            <v>841</v>
          </cell>
          <cell r="E148">
            <v>24.028571428571428</v>
          </cell>
          <cell r="F148">
            <v>40</v>
          </cell>
          <cell r="G148">
            <v>0</v>
          </cell>
          <cell r="H148">
            <v>0</v>
          </cell>
        </row>
        <row r="149">
          <cell r="A149" t="str">
            <v>Durrette</v>
          </cell>
          <cell r="B149" t="str">
            <v>LA</v>
          </cell>
          <cell r="C149">
            <v>1</v>
          </cell>
          <cell r="D149">
            <v>6</v>
          </cell>
          <cell r="E149">
            <v>6</v>
          </cell>
          <cell r="F149">
            <v>6</v>
          </cell>
          <cell r="G149">
            <v>0</v>
          </cell>
          <cell r="H149">
            <v>0</v>
          </cell>
        </row>
        <row r="150">
          <cell r="B150" t="str">
            <v>LA</v>
          </cell>
          <cell r="C150">
            <v>15</v>
          </cell>
          <cell r="D150">
            <v>204</v>
          </cell>
          <cell r="E150">
            <v>13.6</v>
          </cell>
          <cell r="F150">
            <v>40</v>
          </cell>
          <cell r="G150">
            <v>0</v>
          </cell>
          <cell r="H150">
            <v>2</v>
          </cell>
        </row>
        <row r="151">
          <cell r="A151" t="str">
            <v>Gunn</v>
          </cell>
          <cell r="B151" t="str">
            <v>LA</v>
          </cell>
          <cell r="C151">
            <v>9</v>
          </cell>
          <cell r="D151">
            <v>226</v>
          </cell>
          <cell r="E151">
            <v>25.111111111111111</v>
          </cell>
          <cell r="F151">
            <v>38</v>
          </cell>
          <cell r="G151">
            <v>0</v>
          </cell>
          <cell r="H151">
            <v>0</v>
          </cell>
        </row>
        <row r="152">
          <cell r="B152" t="str">
            <v>LA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Mack</v>
          </cell>
          <cell r="B153" t="str">
            <v>LA</v>
          </cell>
          <cell r="C153">
            <v>3</v>
          </cell>
          <cell r="D153">
            <v>40</v>
          </cell>
          <cell r="E153">
            <v>13.333333333333334</v>
          </cell>
          <cell r="F153">
            <v>15</v>
          </cell>
          <cell r="G153">
            <v>0</v>
          </cell>
          <cell r="H153">
            <v>0</v>
          </cell>
        </row>
        <row r="154">
          <cell r="A154" t="str">
            <v>Turner</v>
          </cell>
          <cell r="B154" t="str">
            <v>LA</v>
          </cell>
          <cell r="C154">
            <v>2</v>
          </cell>
          <cell r="D154">
            <v>1</v>
          </cell>
          <cell r="E154">
            <v>0.5</v>
          </cell>
          <cell r="F154">
            <v>1</v>
          </cell>
          <cell r="G154">
            <v>0</v>
          </cell>
          <cell r="H154">
            <v>0</v>
          </cell>
        </row>
        <row r="155">
          <cell r="A155" t="str">
            <v>Zimmerman</v>
          </cell>
          <cell r="B155" t="str">
            <v>LA</v>
          </cell>
          <cell r="C155">
            <v>1</v>
          </cell>
          <cell r="D155">
            <v>1</v>
          </cell>
          <cell r="E155">
            <v>1</v>
          </cell>
          <cell r="F155">
            <v>1</v>
          </cell>
          <cell r="G155">
            <v>0</v>
          </cell>
          <cell r="H155">
            <v>0</v>
          </cell>
        </row>
        <row r="162">
          <cell r="A162" t="str">
            <v>Partridge</v>
          </cell>
          <cell r="B162" t="str">
            <v>LA</v>
          </cell>
          <cell r="C162">
            <v>81</v>
          </cell>
          <cell r="D162">
            <v>3243</v>
          </cell>
          <cell r="E162">
            <v>40.037037037037038</v>
          </cell>
          <cell r="F162">
            <v>65</v>
          </cell>
          <cell r="G162">
            <v>1</v>
          </cell>
          <cell r="H162">
            <v>0</v>
          </cell>
        </row>
        <row r="170">
          <cell r="A170" t="str">
            <v>Zendejas</v>
          </cell>
          <cell r="B170" t="str">
            <v>LA</v>
          </cell>
          <cell r="C170">
            <v>80</v>
          </cell>
          <cell r="D170">
            <v>18</v>
          </cell>
          <cell r="E170">
            <v>4891</v>
          </cell>
          <cell r="F170">
            <v>37</v>
          </cell>
          <cell r="G170">
            <v>37</v>
          </cell>
          <cell r="H170">
            <v>38</v>
          </cell>
          <cell r="I170">
            <v>27</v>
          </cell>
          <cell r="J170">
            <v>71.05263157894737</v>
          </cell>
          <cell r="K170">
            <v>51</v>
          </cell>
          <cell r="M170">
            <v>1</v>
          </cell>
          <cell r="N170">
            <v>1</v>
          </cell>
          <cell r="O170">
            <v>10</v>
          </cell>
          <cell r="P170">
            <v>8</v>
          </cell>
          <cell r="Q170">
            <v>9</v>
          </cell>
          <cell r="R170">
            <v>8</v>
          </cell>
          <cell r="S170">
            <v>15</v>
          </cell>
          <cell r="T170">
            <v>9</v>
          </cell>
          <cell r="U170">
            <v>3</v>
          </cell>
          <cell r="V170">
            <v>1</v>
          </cell>
        </row>
        <row r="171">
          <cell r="A171" t="str">
            <v>Partridge</v>
          </cell>
          <cell r="B171" t="str">
            <v>LA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81">
          <cell r="A181" t="str">
            <v>Carson</v>
          </cell>
          <cell r="B181" t="str">
            <v>LA</v>
          </cell>
          <cell r="C181">
            <v>5</v>
          </cell>
          <cell r="D181">
            <v>111</v>
          </cell>
          <cell r="E181">
            <v>22.2</v>
          </cell>
          <cell r="F181">
            <v>29</v>
          </cell>
          <cell r="G181">
            <v>0</v>
          </cell>
          <cell r="H181">
            <v>0</v>
          </cell>
        </row>
        <row r="182">
          <cell r="A182" t="str">
            <v>Drane</v>
          </cell>
          <cell r="B182" t="str">
            <v>LA</v>
          </cell>
          <cell r="C182">
            <v>4</v>
          </cell>
          <cell r="D182">
            <v>20</v>
          </cell>
          <cell r="E182">
            <v>5</v>
          </cell>
          <cell r="F182">
            <v>20</v>
          </cell>
          <cell r="G182">
            <v>0</v>
          </cell>
          <cell r="H182">
            <v>0</v>
          </cell>
        </row>
        <row r="183">
          <cell r="B183" t="str">
            <v>LA</v>
          </cell>
          <cell r="C183">
            <v>2</v>
          </cell>
          <cell r="D183">
            <v>28</v>
          </cell>
          <cell r="E183">
            <v>14</v>
          </cell>
          <cell r="F183">
            <v>27</v>
          </cell>
          <cell r="G183">
            <v>0</v>
          </cell>
          <cell r="H183">
            <v>0</v>
          </cell>
        </row>
        <row r="184">
          <cell r="B184" t="str">
            <v>LA</v>
          </cell>
          <cell r="C184">
            <v>4</v>
          </cell>
          <cell r="D184">
            <v>22</v>
          </cell>
          <cell r="E184">
            <v>5.5</v>
          </cell>
          <cell r="F184">
            <v>18</v>
          </cell>
          <cell r="G184">
            <v>0</v>
          </cell>
          <cell r="H184">
            <v>1</v>
          </cell>
        </row>
        <row r="185">
          <cell r="B185" t="str">
            <v>LA</v>
          </cell>
          <cell r="C185">
            <v>3</v>
          </cell>
          <cell r="D185">
            <v>41</v>
          </cell>
          <cell r="E185">
            <v>13.666666666666666</v>
          </cell>
          <cell r="F185">
            <v>34</v>
          </cell>
          <cell r="G185">
            <v>0</v>
          </cell>
          <cell r="H185">
            <v>0</v>
          </cell>
        </row>
        <row r="186">
          <cell r="B186" t="str">
            <v>LA</v>
          </cell>
          <cell r="C186">
            <v>3</v>
          </cell>
          <cell r="D186">
            <v>34</v>
          </cell>
          <cell r="E186">
            <v>11.333333333333334</v>
          </cell>
          <cell r="F186">
            <v>14</v>
          </cell>
          <cell r="G186">
            <v>0</v>
          </cell>
          <cell r="H186">
            <v>0</v>
          </cell>
        </row>
        <row r="187">
          <cell r="A187" t="str">
            <v>Pattillo</v>
          </cell>
          <cell r="B187" t="str">
            <v>LA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 t="str">
            <v>Rich</v>
          </cell>
          <cell r="B188" t="str">
            <v>LA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>West,T</v>
          </cell>
          <cell r="B189" t="str">
            <v>LA</v>
          </cell>
          <cell r="C189">
            <v>10</v>
          </cell>
          <cell r="D189">
            <v>281</v>
          </cell>
          <cell r="E189">
            <v>28.1</v>
          </cell>
          <cell r="F189">
            <v>56</v>
          </cell>
          <cell r="G189">
            <v>2</v>
          </cell>
          <cell r="H189">
            <v>0</v>
          </cell>
        </row>
        <row r="196">
          <cell r="A196" t="str">
            <v>Achica</v>
          </cell>
          <cell r="B196" t="str">
            <v>LA</v>
          </cell>
          <cell r="C196">
            <v>5.5</v>
          </cell>
          <cell r="D196">
            <v>47.5</v>
          </cell>
          <cell r="F196">
            <v>5</v>
          </cell>
        </row>
        <row r="197">
          <cell r="A197" t="str">
            <v>Carson</v>
          </cell>
          <cell r="B197" t="str">
            <v>LA</v>
          </cell>
          <cell r="C197">
            <v>3.5</v>
          </cell>
          <cell r="D197">
            <v>34</v>
          </cell>
          <cell r="F197">
            <v>0.5</v>
          </cell>
        </row>
        <row r="198">
          <cell r="A198" t="str">
            <v>Forte</v>
          </cell>
          <cell r="B198" t="str">
            <v>LA</v>
          </cell>
          <cell r="C198">
            <v>1</v>
          </cell>
          <cell r="D198">
            <v>5</v>
          </cell>
          <cell r="F198">
            <v>3</v>
          </cell>
        </row>
        <row r="199">
          <cell r="B199" t="str">
            <v>LA</v>
          </cell>
          <cell r="C199">
            <v>4</v>
          </cell>
          <cell r="D199">
            <v>27</v>
          </cell>
          <cell r="F199">
            <v>4.5</v>
          </cell>
        </row>
        <row r="200">
          <cell r="A200" t="str">
            <v>Jenkins</v>
          </cell>
          <cell r="B200" t="str">
            <v>LA</v>
          </cell>
          <cell r="C200">
            <v>4</v>
          </cell>
          <cell r="D200">
            <v>23</v>
          </cell>
          <cell r="F200">
            <v>5</v>
          </cell>
        </row>
        <row r="201">
          <cell r="A201" t="str">
            <v>Lesnik</v>
          </cell>
          <cell r="B201" t="str">
            <v>LA</v>
          </cell>
          <cell r="C201">
            <v>7</v>
          </cell>
          <cell r="D201">
            <v>56</v>
          </cell>
          <cell r="F201">
            <v>4</v>
          </cell>
        </row>
        <row r="202">
          <cell r="A202" t="str">
            <v>Rich</v>
          </cell>
          <cell r="B202" t="str">
            <v>LA</v>
          </cell>
          <cell r="C202">
            <v>4</v>
          </cell>
          <cell r="D202">
            <v>25</v>
          </cell>
          <cell r="F202">
            <v>3</v>
          </cell>
        </row>
        <row r="203">
          <cell r="A203" t="str">
            <v>Robinson</v>
          </cell>
          <cell r="B203" t="str">
            <v>LA</v>
          </cell>
          <cell r="C203">
            <v>1</v>
          </cell>
          <cell r="D203">
            <v>7</v>
          </cell>
          <cell r="F203">
            <v>1</v>
          </cell>
        </row>
        <row r="204">
          <cell r="A204" t="str">
            <v>Turner</v>
          </cell>
          <cell r="B204" t="str">
            <v>LA</v>
          </cell>
          <cell r="C204">
            <v>0</v>
          </cell>
          <cell r="D204">
            <v>0</v>
          </cell>
          <cell r="F204">
            <v>0.5</v>
          </cell>
        </row>
        <row r="205">
          <cell r="A205" t="str">
            <v>Ussery</v>
          </cell>
          <cell r="B205" t="str">
            <v>LA</v>
          </cell>
          <cell r="C205">
            <v>2</v>
          </cell>
          <cell r="D205">
            <v>10</v>
          </cell>
          <cell r="F205">
            <v>4</v>
          </cell>
        </row>
        <row r="206">
          <cell r="A206" t="str">
            <v>Weaver</v>
          </cell>
          <cell r="B206" t="str">
            <v>LA</v>
          </cell>
          <cell r="C206">
            <v>9</v>
          </cell>
          <cell r="D206">
            <v>58.5</v>
          </cell>
          <cell r="F206">
            <v>10.5</v>
          </cell>
        </row>
        <row r="207">
          <cell r="A207" t="str">
            <v>Williams,L</v>
          </cell>
          <cell r="B207" t="str">
            <v>LA</v>
          </cell>
          <cell r="C207">
            <v>14</v>
          </cell>
          <cell r="D207">
            <v>74</v>
          </cell>
          <cell r="F207">
            <v>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vs Phi"/>
      <sheetName val="vs Chi"/>
      <sheetName val="at NO"/>
      <sheetName val="at Bir"/>
      <sheetName val="vs Den"/>
      <sheetName val="vs Jac"/>
      <sheetName val="at NJ"/>
      <sheetName val="at LA"/>
      <sheetName val="at Jac"/>
      <sheetName val="vs Pit"/>
      <sheetName val="at Was"/>
      <sheetName val="vs SA"/>
      <sheetName val="at Oak"/>
      <sheetName val="vs TB"/>
      <sheetName val="vs NO"/>
      <sheetName val="at TB"/>
      <sheetName val="vs Bir"/>
      <sheetName val="at Hou"/>
      <sheetName val="extra 3"/>
      <sheetName val="Summary"/>
      <sheetName val="Roster"/>
    </sheetNames>
    <sheetDataSet>
      <sheetData sheetId="0">
        <row r="11">
          <cell r="D11">
            <v>324</v>
          </cell>
          <cell r="M11">
            <v>367</v>
          </cell>
        </row>
        <row r="12">
          <cell r="D12">
            <v>127</v>
          </cell>
          <cell r="M12">
            <v>147</v>
          </cell>
        </row>
        <row r="13">
          <cell r="D13">
            <v>167</v>
          </cell>
          <cell r="M13">
            <v>187</v>
          </cell>
        </row>
        <row r="14">
          <cell r="D14">
            <v>30</v>
          </cell>
          <cell r="M14">
            <v>33</v>
          </cell>
        </row>
        <row r="15">
          <cell r="C15">
            <v>63</v>
          </cell>
          <cell r="D15">
            <v>179</v>
          </cell>
          <cell r="E15">
            <v>0.35195530726256985</v>
          </cell>
          <cell r="N15">
            <v>0.39487179487179486</v>
          </cell>
          <cell r="R15" t="str">
            <v>63/179</v>
          </cell>
          <cell r="S15" t="str">
            <v>77/195</v>
          </cell>
        </row>
        <row r="16">
          <cell r="C16">
            <v>4</v>
          </cell>
          <cell r="D16">
            <v>10</v>
          </cell>
          <cell r="E16">
            <v>0.4</v>
          </cell>
          <cell r="N16">
            <v>0.5</v>
          </cell>
          <cell r="R16" t="str">
            <v>4/10</v>
          </cell>
          <cell r="S16" t="str">
            <v>7/14</v>
          </cell>
        </row>
        <row r="18">
          <cell r="D18">
            <v>490</v>
          </cell>
          <cell r="M18">
            <v>537</v>
          </cell>
        </row>
        <row r="19">
          <cell r="D19">
            <v>2186</v>
          </cell>
          <cell r="E19">
            <v>121.44444444444444</v>
          </cell>
          <cell r="M19">
            <v>2472</v>
          </cell>
          <cell r="N19">
            <v>137.33333333333334</v>
          </cell>
        </row>
        <row r="20">
          <cell r="D20">
            <v>4.4612244897959181</v>
          </cell>
          <cell r="M20">
            <v>4.6033519553072626</v>
          </cell>
        </row>
        <row r="22">
          <cell r="D22">
            <v>498</v>
          </cell>
          <cell r="M22">
            <v>531</v>
          </cell>
        </row>
        <row r="23">
          <cell r="D23">
            <v>301</v>
          </cell>
          <cell r="M23">
            <v>311</v>
          </cell>
        </row>
        <row r="24">
          <cell r="D24">
            <v>60.441767068273087</v>
          </cell>
          <cell r="M24">
            <v>58.568738229755176</v>
          </cell>
        </row>
        <row r="25">
          <cell r="D25">
            <v>3520</v>
          </cell>
          <cell r="M25">
            <v>3991</v>
          </cell>
        </row>
        <row r="26">
          <cell r="D26">
            <v>58</v>
          </cell>
          <cell r="M26">
            <v>29</v>
          </cell>
        </row>
        <row r="27">
          <cell r="D27">
            <v>488</v>
          </cell>
          <cell r="M27">
            <v>219</v>
          </cell>
        </row>
        <row r="28">
          <cell r="D28">
            <v>3032</v>
          </cell>
          <cell r="E28">
            <v>168.44444444444446</v>
          </cell>
          <cell r="M28">
            <v>3772</v>
          </cell>
          <cell r="N28">
            <v>209.55555555555554</v>
          </cell>
        </row>
        <row r="29">
          <cell r="D29">
            <v>5.4532374100719423</v>
          </cell>
          <cell r="M29">
            <v>6.7357142857142858</v>
          </cell>
        </row>
        <row r="30">
          <cell r="D30">
            <v>11.694352159468439</v>
          </cell>
          <cell r="M30">
            <v>12.832797427652734</v>
          </cell>
        </row>
        <row r="33">
          <cell r="D33">
            <v>5218</v>
          </cell>
          <cell r="E33">
            <v>289.88888888888891</v>
          </cell>
          <cell r="M33">
            <v>6244</v>
          </cell>
          <cell r="N33">
            <v>346.88888888888891</v>
          </cell>
        </row>
        <row r="34">
          <cell r="D34">
            <v>41.89344576466079</v>
          </cell>
          <cell r="M34">
            <v>39.590006406149904</v>
          </cell>
        </row>
        <row r="35">
          <cell r="D35">
            <v>58.106554235339217</v>
          </cell>
          <cell r="M35">
            <v>60.409993593850096</v>
          </cell>
        </row>
        <row r="37">
          <cell r="D37">
            <v>1046</v>
          </cell>
          <cell r="M37">
            <v>1097</v>
          </cell>
        </row>
        <row r="38">
          <cell r="D38">
            <v>4.9885277246653921</v>
          </cell>
          <cell r="M38">
            <v>5.6918869644484955</v>
          </cell>
        </row>
        <row r="41">
          <cell r="D41">
            <v>27</v>
          </cell>
          <cell r="M41">
            <v>12</v>
          </cell>
        </row>
        <row r="42">
          <cell r="D42">
            <v>412</v>
          </cell>
          <cell r="M42">
            <v>165</v>
          </cell>
        </row>
        <row r="43">
          <cell r="D43">
            <v>3</v>
          </cell>
          <cell r="M43">
            <v>1</v>
          </cell>
        </row>
        <row r="45">
          <cell r="D45">
            <v>89</v>
          </cell>
          <cell r="M45">
            <v>69</v>
          </cell>
        </row>
        <row r="46">
          <cell r="D46">
            <v>3698</v>
          </cell>
          <cell r="M46">
            <v>2713</v>
          </cell>
        </row>
        <row r="47">
          <cell r="D47">
            <v>41.550561797752806</v>
          </cell>
          <cell r="M47">
            <v>39.318840579710148</v>
          </cell>
        </row>
        <row r="49">
          <cell r="D49">
            <v>38</v>
          </cell>
          <cell r="M49">
            <v>58</v>
          </cell>
        </row>
        <row r="50">
          <cell r="D50">
            <v>119</v>
          </cell>
          <cell r="M50">
            <v>412</v>
          </cell>
        </row>
        <row r="51">
          <cell r="D51">
            <v>3.1315789473684212</v>
          </cell>
          <cell r="M51">
            <v>7.1034482758620694</v>
          </cell>
        </row>
        <row r="52">
          <cell r="D52">
            <v>14</v>
          </cell>
          <cell r="M52">
            <v>10</v>
          </cell>
        </row>
        <row r="53">
          <cell r="D53">
            <v>0</v>
          </cell>
          <cell r="M53">
            <v>2</v>
          </cell>
        </row>
        <row r="55">
          <cell r="D55">
            <v>79</v>
          </cell>
          <cell r="M55">
            <v>64</v>
          </cell>
        </row>
        <row r="56">
          <cell r="D56">
            <v>1730</v>
          </cell>
          <cell r="M56">
            <v>1188</v>
          </cell>
        </row>
        <row r="57">
          <cell r="D57">
            <v>21.898734177215189</v>
          </cell>
          <cell r="M57">
            <v>18.5625</v>
          </cell>
        </row>
        <row r="58">
          <cell r="D58">
            <v>1</v>
          </cell>
          <cell r="M58">
            <v>0</v>
          </cell>
        </row>
        <row r="60">
          <cell r="D60">
            <v>69</v>
          </cell>
          <cell r="M60">
            <v>93</v>
          </cell>
        </row>
        <row r="61">
          <cell r="D61">
            <v>5</v>
          </cell>
          <cell r="M61">
            <v>14</v>
          </cell>
        </row>
        <row r="62">
          <cell r="D62">
            <v>7.2463768115942031</v>
          </cell>
          <cell r="M62">
            <v>15.053763440860216</v>
          </cell>
        </row>
        <row r="63">
          <cell r="D63">
            <v>4008</v>
          </cell>
          <cell r="M63">
            <v>5780</v>
          </cell>
        </row>
        <row r="65">
          <cell r="D65">
            <v>112</v>
          </cell>
          <cell r="M65">
            <v>109</v>
          </cell>
        </row>
        <row r="66">
          <cell r="D66">
            <v>884</v>
          </cell>
          <cell r="M66">
            <v>815</v>
          </cell>
        </row>
        <row r="68">
          <cell r="D68">
            <v>35</v>
          </cell>
          <cell r="M68">
            <v>37</v>
          </cell>
        </row>
        <row r="69">
          <cell r="D69">
            <v>20</v>
          </cell>
          <cell r="M69">
            <v>17</v>
          </cell>
        </row>
        <row r="70">
          <cell r="D70">
            <v>1</v>
          </cell>
          <cell r="M70">
            <v>1</v>
          </cell>
        </row>
        <row r="71">
          <cell r="D71">
            <v>0</v>
          </cell>
          <cell r="M71">
            <v>0</v>
          </cell>
        </row>
        <row r="72">
          <cell r="D72">
            <v>19</v>
          </cell>
          <cell r="M72">
            <v>14</v>
          </cell>
        </row>
        <row r="73">
          <cell r="D73">
            <v>0</v>
          </cell>
          <cell r="M73">
            <v>1</v>
          </cell>
        </row>
        <row r="75">
          <cell r="D75">
            <v>310</v>
          </cell>
          <cell r="M75">
            <v>454</v>
          </cell>
        </row>
        <row r="76">
          <cell r="D76">
            <v>37</v>
          </cell>
          <cell r="M76">
            <v>56</v>
          </cell>
        </row>
        <row r="77">
          <cell r="D77">
            <v>9</v>
          </cell>
          <cell r="M77">
            <v>21</v>
          </cell>
        </row>
        <row r="78">
          <cell r="D78">
            <v>26</v>
          </cell>
          <cell r="M78">
            <v>28</v>
          </cell>
        </row>
        <row r="79">
          <cell r="D79">
            <v>2</v>
          </cell>
          <cell r="M79">
            <v>7</v>
          </cell>
        </row>
        <row r="80">
          <cell r="D80">
            <v>27</v>
          </cell>
          <cell r="M80">
            <v>49</v>
          </cell>
        </row>
        <row r="81">
          <cell r="D81">
            <v>2</v>
          </cell>
          <cell r="M81">
            <v>2</v>
          </cell>
        </row>
        <row r="82">
          <cell r="D82">
            <v>0</v>
          </cell>
          <cell r="M82">
            <v>1</v>
          </cell>
        </row>
        <row r="83">
          <cell r="D83">
            <v>19</v>
          </cell>
          <cell r="M83">
            <v>21</v>
          </cell>
        </row>
        <row r="84">
          <cell r="D84">
            <v>30</v>
          </cell>
          <cell r="M84">
            <v>36</v>
          </cell>
        </row>
        <row r="85">
          <cell r="D85">
            <v>63.333333333333329</v>
          </cell>
          <cell r="M85">
            <v>58.333333333333336</v>
          </cell>
        </row>
        <row r="86">
          <cell r="D86" t="str">
            <v>29:36</v>
          </cell>
          <cell r="M86" t="str">
            <v>31:26</v>
          </cell>
        </row>
        <row r="90">
          <cell r="A90" t="str">
            <v>Crawford</v>
          </cell>
          <cell r="B90" t="str">
            <v>Mem</v>
          </cell>
          <cell r="C90">
            <v>12</v>
          </cell>
          <cell r="D90">
            <v>9</v>
          </cell>
          <cell r="E90">
            <v>0.75</v>
          </cell>
          <cell r="F90">
            <v>16</v>
          </cell>
          <cell r="G90">
            <v>0</v>
          </cell>
          <cell r="H90">
            <v>1</v>
          </cell>
        </row>
        <row r="91">
          <cell r="A91" t="str">
            <v>Duncan</v>
          </cell>
          <cell r="B91" t="str">
            <v>Mem</v>
          </cell>
          <cell r="C91">
            <v>1</v>
          </cell>
          <cell r="D91">
            <v>-6</v>
          </cell>
          <cell r="E91">
            <v>-6</v>
          </cell>
          <cell r="F91">
            <v>-6</v>
          </cell>
          <cell r="G91">
            <v>0</v>
          </cell>
          <cell r="H91">
            <v>0</v>
          </cell>
        </row>
        <row r="92">
          <cell r="A92" t="str">
            <v>Fitzgerald</v>
          </cell>
          <cell r="B92" t="str">
            <v>Mem</v>
          </cell>
          <cell r="C92">
            <v>6</v>
          </cell>
          <cell r="D92">
            <v>29</v>
          </cell>
          <cell r="E92">
            <v>4.833333333333333</v>
          </cell>
          <cell r="F92">
            <v>10</v>
          </cell>
          <cell r="G92">
            <v>0</v>
          </cell>
          <cell r="H92">
            <v>0</v>
          </cell>
        </row>
        <row r="93">
          <cell r="A93" t="str">
            <v>Ford</v>
          </cell>
          <cell r="B93" t="str">
            <v>Mem</v>
          </cell>
          <cell r="C93">
            <v>66</v>
          </cell>
          <cell r="D93">
            <v>322</v>
          </cell>
          <cell r="E93">
            <v>4.8787878787878789</v>
          </cell>
          <cell r="F93">
            <v>25</v>
          </cell>
          <cell r="G93">
            <v>2</v>
          </cell>
          <cell r="H93">
            <v>1</v>
          </cell>
        </row>
        <row r="94">
          <cell r="B94" t="str">
            <v>Mem</v>
          </cell>
          <cell r="C94">
            <v>5</v>
          </cell>
          <cell r="D94">
            <v>39</v>
          </cell>
          <cell r="E94">
            <v>7.8</v>
          </cell>
          <cell r="F94">
            <v>14</v>
          </cell>
          <cell r="G94">
            <v>0</v>
          </cell>
          <cell r="H94">
            <v>0</v>
          </cell>
        </row>
        <row r="95">
          <cell r="A95" t="str">
            <v>Kelley</v>
          </cell>
          <cell r="B95" t="str">
            <v>Mem</v>
          </cell>
          <cell r="C95">
            <v>10</v>
          </cell>
          <cell r="D95">
            <v>79</v>
          </cell>
          <cell r="E95">
            <v>7.9</v>
          </cell>
          <cell r="F95">
            <v>23</v>
          </cell>
          <cell r="G95">
            <v>0</v>
          </cell>
          <cell r="H95">
            <v>0</v>
          </cell>
        </row>
        <row r="96">
          <cell r="B96" t="str">
            <v>Mem</v>
          </cell>
          <cell r="C96">
            <v>55</v>
          </cell>
          <cell r="D96">
            <v>507</v>
          </cell>
          <cell r="E96">
            <v>9.2181818181818187</v>
          </cell>
          <cell r="F96">
            <v>45</v>
          </cell>
          <cell r="G96">
            <v>1</v>
          </cell>
          <cell r="H96">
            <v>3</v>
          </cell>
        </row>
        <row r="97">
          <cell r="A97" t="str">
            <v>Middleton</v>
          </cell>
          <cell r="B97" t="str">
            <v>Mem</v>
          </cell>
          <cell r="C97">
            <v>14</v>
          </cell>
          <cell r="D97">
            <v>66</v>
          </cell>
          <cell r="E97">
            <v>4.7142857142857144</v>
          </cell>
          <cell r="F97">
            <v>14</v>
          </cell>
          <cell r="G97">
            <v>0</v>
          </cell>
          <cell r="H97">
            <v>0</v>
          </cell>
        </row>
        <row r="98">
          <cell r="A98" t="str">
            <v>Penaranda</v>
          </cell>
          <cell r="B98" t="str">
            <v>Mem</v>
          </cell>
          <cell r="C98">
            <v>21</v>
          </cell>
          <cell r="D98">
            <v>60</v>
          </cell>
          <cell r="E98">
            <v>2.8571428571428572</v>
          </cell>
          <cell r="F98">
            <v>10</v>
          </cell>
          <cell r="G98">
            <v>0</v>
          </cell>
          <cell r="H98">
            <v>0</v>
          </cell>
        </row>
        <row r="99">
          <cell r="A99" t="str">
            <v>Pittman</v>
          </cell>
          <cell r="B99" t="str">
            <v>Mem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0</v>
          </cell>
          <cell r="H99">
            <v>0</v>
          </cell>
        </row>
        <row r="100">
          <cell r="A100" t="str">
            <v>Quarles</v>
          </cell>
          <cell r="B100" t="str">
            <v>Mem</v>
          </cell>
          <cell r="C100">
            <v>116</v>
          </cell>
          <cell r="D100">
            <v>390</v>
          </cell>
          <cell r="E100">
            <v>3.3620689655172415</v>
          </cell>
          <cell r="F100">
            <v>24</v>
          </cell>
          <cell r="G100">
            <v>1</v>
          </cell>
          <cell r="H100">
            <v>4</v>
          </cell>
        </row>
        <row r="101">
          <cell r="A101" t="str">
            <v>Reid</v>
          </cell>
          <cell r="B101" t="str">
            <v>Mem</v>
          </cell>
          <cell r="C101">
            <v>171</v>
          </cell>
          <cell r="D101">
            <v>654</v>
          </cell>
          <cell r="E101">
            <v>3.8245614035087718</v>
          </cell>
          <cell r="F101">
            <v>33</v>
          </cell>
          <cell r="G101">
            <v>5</v>
          </cell>
          <cell r="H101">
            <v>2</v>
          </cell>
        </row>
        <row r="102">
          <cell r="A102" t="str">
            <v>White,B</v>
          </cell>
          <cell r="B102" t="str">
            <v>Mem</v>
          </cell>
          <cell r="C102">
            <v>6</v>
          </cell>
          <cell r="D102">
            <v>15</v>
          </cell>
          <cell r="E102">
            <v>2.5</v>
          </cell>
          <cell r="F102">
            <v>7</v>
          </cell>
          <cell r="G102">
            <v>0</v>
          </cell>
          <cell r="H102">
            <v>0</v>
          </cell>
        </row>
        <row r="103">
          <cell r="A103" t="str">
            <v>Williams,Lnrd</v>
          </cell>
          <cell r="B103" t="str">
            <v>Mem</v>
          </cell>
          <cell r="C103">
            <v>4</v>
          </cell>
          <cell r="D103">
            <v>18</v>
          </cell>
          <cell r="E103">
            <v>4.5</v>
          </cell>
          <cell r="F103">
            <v>8</v>
          </cell>
          <cell r="G103">
            <v>0</v>
          </cell>
          <cell r="H103">
            <v>0</v>
          </cell>
        </row>
        <row r="104">
          <cell r="A104" t="str">
            <v>Smith, K</v>
          </cell>
          <cell r="B104" t="str">
            <v>Mem</v>
          </cell>
          <cell r="C104">
            <v>1</v>
          </cell>
          <cell r="D104">
            <v>3</v>
          </cell>
          <cell r="E104">
            <v>3</v>
          </cell>
          <cell r="F104">
            <v>3</v>
          </cell>
          <cell r="G104">
            <v>0</v>
          </cell>
          <cell r="H104">
            <v>0</v>
          </cell>
        </row>
        <row r="105">
          <cell r="A105" t="str">
            <v>Partridge</v>
          </cell>
          <cell r="B105" t="str">
            <v>Mem</v>
          </cell>
          <cell r="C105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</v>
          </cell>
        </row>
        <row r="108">
          <cell r="A108" t="str">
            <v>Carney</v>
          </cell>
          <cell r="B108" t="str">
            <v>Mem</v>
          </cell>
          <cell r="C108">
            <v>39</v>
          </cell>
          <cell r="D108">
            <v>791</v>
          </cell>
          <cell r="E108">
            <v>20.282051282051281</v>
          </cell>
          <cell r="F108">
            <v>86</v>
          </cell>
          <cell r="G108">
            <v>12</v>
          </cell>
          <cell r="H108">
            <v>0</v>
          </cell>
        </row>
        <row r="109">
          <cell r="A109" t="str">
            <v>Crawford</v>
          </cell>
          <cell r="B109" t="str">
            <v>Mem</v>
          </cell>
          <cell r="C109">
            <v>69</v>
          </cell>
          <cell r="D109">
            <v>679</v>
          </cell>
          <cell r="E109">
            <v>9.8405797101449277</v>
          </cell>
          <cell r="F109">
            <v>38</v>
          </cell>
          <cell r="G109">
            <v>0</v>
          </cell>
          <cell r="H109">
            <v>4</v>
          </cell>
        </row>
        <row r="110">
          <cell r="A110" t="str">
            <v>Dameron</v>
          </cell>
          <cell r="B110" t="str">
            <v>Mem</v>
          </cell>
          <cell r="C110">
            <v>6</v>
          </cell>
          <cell r="D110">
            <v>100</v>
          </cell>
          <cell r="E110">
            <v>16.666666666666668</v>
          </cell>
          <cell r="F110">
            <v>41</v>
          </cell>
          <cell r="G110">
            <v>1</v>
          </cell>
          <cell r="H110">
            <v>0</v>
          </cell>
        </row>
        <row r="111">
          <cell r="A111" t="str">
            <v>Fitzgerald</v>
          </cell>
          <cell r="B111" t="str">
            <v>Mem</v>
          </cell>
          <cell r="C111">
            <v>9</v>
          </cell>
          <cell r="D111">
            <v>59</v>
          </cell>
          <cell r="E111">
            <v>6.5555555555555554</v>
          </cell>
          <cell r="F111">
            <v>21</v>
          </cell>
          <cell r="G111">
            <v>0</v>
          </cell>
          <cell r="H111">
            <v>0</v>
          </cell>
        </row>
        <row r="112">
          <cell r="A112" t="str">
            <v>Ford</v>
          </cell>
          <cell r="B112" t="str">
            <v>Mem</v>
          </cell>
          <cell r="C112">
            <v>20</v>
          </cell>
          <cell r="D112">
            <v>221</v>
          </cell>
          <cell r="E112">
            <v>11.05</v>
          </cell>
          <cell r="F112">
            <v>38</v>
          </cell>
          <cell r="G112">
            <v>3</v>
          </cell>
          <cell r="H112">
            <v>0</v>
          </cell>
        </row>
        <row r="113">
          <cell r="A113" t="str">
            <v>Heflin</v>
          </cell>
          <cell r="B113" t="str">
            <v>Mem</v>
          </cell>
          <cell r="C113">
            <v>10</v>
          </cell>
          <cell r="D113">
            <v>85</v>
          </cell>
          <cell r="E113">
            <v>8.5</v>
          </cell>
          <cell r="F113">
            <v>37</v>
          </cell>
          <cell r="G113">
            <v>0</v>
          </cell>
          <cell r="H113">
            <v>0</v>
          </cell>
        </row>
        <row r="114">
          <cell r="B114" t="str">
            <v>Mem</v>
          </cell>
          <cell r="C114">
            <v>3</v>
          </cell>
          <cell r="D114">
            <v>39</v>
          </cell>
          <cell r="E114">
            <v>13</v>
          </cell>
          <cell r="F114">
            <v>17</v>
          </cell>
          <cell r="G114">
            <v>0</v>
          </cell>
          <cell r="H114">
            <v>0</v>
          </cell>
        </row>
        <row r="115">
          <cell r="A115" t="str">
            <v>Middleton</v>
          </cell>
          <cell r="B115" t="str">
            <v>Mem</v>
          </cell>
          <cell r="C115">
            <v>5</v>
          </cell>
          <cell r="D115">
            <v>58</v>
          </cell>
          <cell r="E115">
            <v>11.6</v>
          </cell>
          <cell r="F115">
            <v>32</v>
          </cell>
          <cell r="G115">
            <v>1</v>
          </cell>
          <cell r="H115">
            <v>0</v>
          </cell>
        </row>
        <row r="116">
          <cell r="A116" t="str">
            <v>Penaranda</v>
          </cell>
          <cell r="B116" t="str">
            <v>Mem</v>
          </cell>
          <cell r="C116">
            <v>2</v>
          </cell>
          <cell r="D116">
            <v>43</v>
          </cell>
          <cell r="E116">
            <v>21.5</v>
          </cell>
          <cell r="F116">
            <v>35</v>
          </cell>
          <cell r="G116">
            <v>0</v>
          </cell>
          <cell r="H116">
            <v>0</v>
          </cell>
        </row>
        <row r="117">
          <cell r="A117" t="str">
            <v>Pittman</v>
          </cell>
          <cell r="B117" t="str">
            <v>Mem</v>
          </cell>
          <cell r="C117">
            <v>1</v>
          </cell>
          <cell r="D117">
            <v>4</v>
          </cell>
          <cell r="E117">
            <v>4</v>
          </cell>
          <cell r="F117">
            <v>4</v>
          </cell>
          <cell r="G117">
            <v>0</v>
          </cell>
          <cell r="H117">
            <v>0</v>
          </cell>
        </row>
        <row r="118">
          <cell r="A118" t="str">
            <v>Quarles</v>
          </cell>
          <cell r="B118" t="str">
            <v>Mem</v>
          </cell>
          <cell r="C118">
            <v>22</v>
          </cell>
          <cell r="D118">
            <v>306</v>
          </cell>
          <cell r="E118">
            <v>13.909090909090908</v>
          </cell>
          <cell r="F118">
            <v>30</v>
          </cell>
          <cell r="G118">
            <v>3</v>
          </cell>
          <cell r="H118">
            <v>0</v>
          </cell>
        </row>
        <row r="119">
          <cell r="A119" t="str">
            <v>Reid</v>
          </cell>
          <cell r="B119" t="str">
            <v>Mem</v>
          </cell>
          <cell r="C119">
            <v>48</v>
          </cell>
          <cell r="D119">
            <v>416</v>
          </cell>
          <cell r="E119">
            <v>8.6666666666666661</v>
          </cell>
          <cell r="F119">
            <v>38</v>
          </cell>
          <cell r="G119">
            <v>2</v>
          </cell>
          <cell r="H119">
            <v>3</v>
          </cell>
        </row>
        <row r="120">
          <cell r="A120" t="str">
            <v>Sandilands</v>
          </cell>
          <cell r="B120" t="str">
            <v>Mem</v>
          </cell>
          <cell r="C120">
            <v>6</v>
          </cell>
          <cell r="D120">
            <v>59</v>
          </cell>
          <cell r="E120">
            <v>9.8333333333333339</v>
          </cell>
          <cell r="F120">
            <v>26</v>
          </cell>
          <cell r="G120">
            <v>0</v>
          </cell>
          <cell r="H120">
            <v>0</v>
          </cell>
        </row>
        <row r="121">
          <cell r="A121" t="str">
            <v>Shirk</v>
          </cell>
          <cell r="B121" t="str">
            <v>Mem</v>
          </cell>
          <cell r="C121">
            <v>57</v>
          </cell>
          <cell r="D121">
            <v>622</v>
          </cell>
          <cell r="E121">
            <v>10.912280701754385</v>
          </cell>
          <cell r="F121">
            <v>42</v>
          </cell>
          <cell r="G121">
            <v>4</v>
          </cell>
          <cell r="H121">
            <v>0</v>
          </cell>
        </row>
        <row r="122">
          <cell r="A122" t="str">
            <v>Smith,F</v>
          </cell>
          <cell r="B122" t="str">
            <v>Mem</v>
          </cell>
          <cell r="C122">
            <v>1</v>
          </cell>
          <cell r="D122">
            <v>5</v>
          </cell>
          <cell r="E122">
            <v>5</v>
          </cell>
          <cell r="F122">
            <v>5</v>
          </cell>
          <cell r="G122">
            <v>0</v>
          </cell>
          <cell r="H122">
            <v>0</v>
          </cell>
        </row>
        <row r="123">
          <cell r="A123" t="str">
            <v>White,B</v>
          </cell>
          <cell r="B123" t="str">
            <v>Mem</v>
          </cell>
          <cell r="C123">
            <v>3</v>
          </cell>
          <cell r="D123">
            <v>33</v>
          </cell>
          <cell r="E123">
            <v>11</v>
          </cell>
          <cell r="F123">
            <v>12</v>
          </cell>
          <cell r="G123">
            <v>0</v>
          </cell>
          <cell r="H123">
            <v>0</v>
          </cell>
        </row>
        <row r="128">
          <cell r="A128" t="str">
            <v>Dameron</v>
          </cell>
          <cell r="B128" t="str">
            <v>Mem</v>
          </cell>
          <cell r="C128">
            <v>1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39.583333333333336</v>
          </cell>
          <cell r="N128">
            <v>0</v>
          </cell>
          <cell r="O128">
            <v>0</v>
          </cell>
        </row>
        <row r="129">
          <cell r="B129" t="str">
            <v>Mem</v>
          </cell>
          <cell r="C129">
            <v>57</v>
          </cell>
          <cell r="D129">
            <v>21</v>
          </cell>
          <cell r="E129">
            <v>36.84210526315789</v>
          </cell>
          <cell r="F129">
            <v>255</v>
          </cell>
          <cell r="G129">
            <v>1</v>
          </cell>
          <cell r="H129">
            <v>34</v>
          </cell>
          <cell r="I129">
            <v>6</v>
          </cell>
          <cell r="J129">
            <v>1.7543859649122806</v>
          </cell>
          <cell r="K129">
            <v>10.526315789473683</v>
          </cell>
          <cell r="L129">
            <v>4.4736842105263159</v>
          </cell>
          <cell r="M129">
            <v>17.690058479532158</v>
          </cell>
          <cell r="N129">
            <v>2</v>
          </cell>
          <cell r="O129">
            <v>7</v>
          </cell>
        </row>
        <row r="130">
          <cell r="A130" t="str">
            <v>Kelley</v>
          </cell>
          <cell r="B130" t="str">
            <v>Mem</v>
          </cell>
          <cell r="C130">
            <v>139</v>
          </cell>
          <cell r="D130">
            <v>92</v>
          </cell>
          <cell r="E130">
            <v>66.187050359712231</v>
          </cell>
          <cell r="F130">
            <v>976</v>
          </cell>
          <cell r="G130">
            <v>6</v>
          </cell>
          <cell r="H130">
            <v>42</v>
          </cell>
          <cell r="I130">
            <v>4</v>
          </cell>
          <cell r="J130">
            <v>4.3165467625899279</v>
          </cell>
          <cell r="K130">
            <v>2.877697841726619</v>
          </cell>
          <cell r="L130">
            <v>7.0215827338129495</v>
          </cell>
          <cell r="M130">
            <v>88.893884892086319</v>
          </cell>
          <cell r="N130">
            <v>1</v>
          </cell>
          <cell r="O130">
            <v>18</v>
          </cell>
        </row>
        <row r="131">
          <cell r="B131" t="str">
            <v>Mem</v>
          </cell>
          <cell r="C131">
            <v>301</v>
          </cell>
          <cell r="D131">
            <v>188</v>
          </cell>
          <cell r="E131">
            <v>62.458471760797337</v>
          </cell>
          <cell r="F131">
            <v>2289</v>
          </cell>
          <cell r="G131">
            <v>19</v>
          </cell>
          <cell r="H131">
            <v>86</v>
          </cell>
          <cell r="I131">
            <v>17</v>
          </cell>
          <cell r="J131">
            <v>6.3122923588039868</v>
          </cell>
          <cell r="K131">
            <v>5.6478405315614619</v>
          </cell>
          <cell r="L131">
            <v>7.6046511627906979</v>
          </cell>
          <cell r="M131">
            <v>83.326411960132887</v>
          </cell>
          <cell r="N131">
            <v>4</v>
          </cell>
          <cell r="O131">
            <v>33</v>
          </cell>
        </row>
        <row r="136">
          <cell r="A136" t="str">
            <v>Crawford</v>
          </cell>
          <cell r="B136" t="str">
            <v>Mem</v>
          </cell>
          <cell r="C136">
            <v>6</v>
          </cell>
          <cell r="D136">
            <v>0</v>
          </cell>
          <cell r="E136">
            <v>-6</v>
          </cell>
          <cell r="F136">
            <v>-1</v>
          </cell>
          <cell r="G136">
            <v>0</v>
          </cell>
          <cell r="H136">
            <v>0</v>
          </cell>
          <cell r="I136">
            <v>0</v>
          </cell>
        </row>
        <row r="137">
          <cell r="A137" t="str">
            <v>Dameron,K</v>
          </cell>
          <cell r="B137" t="str">
            <v>Mem</v>
          </cell>
          <cell r="C137">
            <v>27</v>
          </cell>
          <cell r="D137">
            <v>14</v>
          </cell>
          <cell r="E137">
            <v>100</v>
          </cell>
          <cell r="F137">
            <v>3.7037037037037037</v>
          </cell>
          <cell r="G137">
            <v>15</v>
          </cell>
          <cell r="H137">
            <v>0</v>
          </cell>
          <cell r="I137">
            <v>0</v>
          </cell>
        </row>
        <row r="138">
          <cell r="A138" t="str">
            <v>Sandilands</v>
          </cell>
          <cell r="B138" t="str">
            <v>Mem</v>
          </cell>
          <cell r="C138">
            <v>5</v>
          </cell>
          <cell r="D138">
            <v>0</v>
          </cell>
          <cell r="E138">
            <v>25</v>
          </cell>
          <cell r="F138">
            <v>5</v>
          </cell>
          <cell r="G138">
            <v>10</v>
          </cell>
          <cell r="H138">
            <v>0</v>
          </cell>
          <cell r="I138">
            <v>0</v>
          </cell>
        </row>
        <row r="146">
          <cell r="A146" t="str">
            <v>Carney</v>
          </cell>
          <cell r="B146" t="str">
            <v>Mem</v>
          </cell>
          <cell r="C146">
            <v>3</v>
          </cell>
          <cell r="D146">
            <v>30</v>
          </cell>
          <cell r="E146">
            <v>10</v>
          </cell>
          <cell r="F146">
            <v>15</v>
          </cell>
          <cell r="G146">
            <v>0</v>
          </cell>
          <cell r="H146">
            <v>0</v>
          </cell>
        </row>
        <row r="147">
          <cell r="A147" t="str">
            <v>Crawford</v>
          </cell>
          <cell r="B147" t="str">
            <v>Mem</v>
          </cell>
          <cell r="C147">
            <v>54</v>
          </cell>
          <cell r="D147">
            <v>1382</v>
          </cell>
          <cell r="E147">
            <v>25.592592592592592</v>
          </cell>
          <cell r="F147">
            <v>77</v>
          </cell>
          <cell r="G147">
            <v>1</v>
          </cell>
          <cell r="H147">
            <v>4</v>
          </cell>
        </row>
        <row r="148">
          <cell r="A148" t="str">
            <v>Fitzgerald</v>
          </cell>
          <cell r="B148" t="str">
            <v>Mem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Ford</v>
          </cell>
          <cell r="B149" t="str">
            <v>Mem</v>
          </cell>
          <cell r="C149">
            <v>5</v>
          </cell>
          <cell r="D149">
            <v>94</v>
          </cell>
          <cell r="E149">
            <v>18.8</v>
          </cell>
          <cell r="F149">
            <v>22</v>
          </cell>
          <cell r="G149">
            <v>0</v>
          </cell>
          <cell r="H149">
            <v>0</v>
          </cell>
        </row>
        <row r="150">
          <cell r="A150" t="str">
            <v>Groves</v>
          </cell>
          <cell r="B150" t="str">
            <v>Mem</v>
          </cell>
          <cell r="C150">
            <v>3</v>
          </cell>
          <cell r="D150">
            <v>35</v>
          </cell>
          <cell r="E150">
            <v>11.666666666666666</v>
          </cell>
          <cell r="F150">
            <v>12</v>
          </cell>
          <cell r="G150">
            <v>0</v>
          </cell>
          <cell r="H150">
            <v>0</v>
          </cell>
        </row>
        <row r="151">
          <cell r="A151" t="str">
            <v>Krahenbuhl</v>
          </cell>
          <cell r="B151" t="str">
            <v>Mem</v>
          </cell>
          <cell r="C151">
            <v>1</v>
          </cell>
          <cell r="D151">
            <v>2</v>
          </cell>
          <cell r="E151">
            <v>2</v>
          </cell>
          <cell r="F151">
            <v>2</v>
          </cell>
          <cell r="G151">
            <v>0</v>
          </cell>
          <cell r="H151">
            <v>0</v>
          </cell>
        </row>
        <row r="152">
          <cell r="A152" t="str">
            <v>Penaranda</v>
          </cell>
          <cell r="B152" t="str">
            <v>Mem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Pittman</v>
          </cell>
          <cell r="B153" t="str">
            <v>Mem</v>
          </cell>
          <cell r="C153">
            <v>6</v>
          </cell>
          <cell r="D153">
            <v>84</v>
          </cell>
          <cell r="E153">
            <v>14</v>
          </cell>
          <cell r="F153">
            <v>22</v>
          </cell>
          <cell r="G153">
            <v>0</v>
          </cell>
          <cell r="H153">
            <v>1</v>
          </cell>
        </row>
        <row r="154">
          <cell r="A154" t="str">
            <v>Reid</v>
          </cell>
          <cell r="B154" t="str">
            <v>Mem</v>
          </cell>
          <cell r="C154">
            <v>5</v>
          </cell>
          <cell r="D154">
            <v>73</v>
          </cell>
          <cell r="E154">
            <v>14.6</v>
          </cell>
          <cell r="F154">
            <v>23</v>
          </cell>
          <cell r="G154">
            <v>0</v>
          </cell>
          <cell r="H154">
            <v>1</v>
          </cell>
        </row>
        <row r="155">
          <cell r="A155" t="str">
            <v>Shirk</v>
          </cell>
          <cell r="B155" t="str">
            <v>Mem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White,B</v>
          </cell>
          <cell r="B156" t="str">
            <v>Mem</v>
          </cell>
          <cell r="C156">
            <v>2</v>
          </cell>
          <cell r="D156">
            <v>30</v>
          </cell>
          <cell r="E156">
            <v>15</v>
          </cell>
          <cell r="F156">
            <v>19</v>
          </cell>
          <cell r="G156">
            <v>0</v>
          </cell>
          <cell r="H156">
            <v>0</v>
          </cell>
        </row>
        <row r="161">
          <cell r="A161" t="str">
            <v>Partridge</v>
          </cell>
          <cell r="B161" t="str">
            <v>Mem</v>
          </cell>
          <cell r="C161">
            <v>88</v>
          </cell>
          <cell r="D161">
            <v>3698</v>
          </cell>
          <cell r="E161">
            <v>42.022727272727273</v>
          </cell>
          <cell r="F161">
            <v>64</v>
          </cell>
          <cell r="G161">
            <v>1</v>
          </cell>
          <cell r="H161">
            <v>0</v>
          </cell>
        </row>
        <row r="169">
          <cell r="A169" t="str">
            <v>Duncan</v>
          </cell>
          <cell r="B169" t="str">
            <v>Mem</v>
          </cell>
          <cell r="C169">
            <v>68</v>
          </cell>
          <cell r="D169">
            <v>5</v>
          </cell>
          <cell r="E169">
            <v>3984</v>
          </cell>
          <cell r="F169">
            <v>29</v>
          </cell>
          <cell r="G169">
            <v>27</v>
          </cell>
          <cell r="H169">
            <v>30</v>
          </cell>
          <cell r="I169">
            <v>19</v>
          </cell>
          <cell r="J169">
            <v>63.333333333333329</v>
          </cell>
          <cell r="K169">
            <v>48</v>
          </cell>
          <cell r="M169">
            <v>1</v>
          </cell>
          <cell r="N169">
            <v>1</v>
          </cell>
          <cell r="O169">
            <v>7</v>
          </cell>
          <cell r="P169">
            <v>6</v>
          </cell>
          <cell r="Q169">
            <v>8</v>
          </cell>
          <cell r="R169">
            <v>6</v>
          </cell>
          <cell r="S169">
            <v>10</v>
          </cell>
          <cell r="T169">
            <v>6</v>
          </cell>
          <cell r="U169">
            <v>4</v>
          </cell>
          <cell r="V169">
            <v>0</v>
          </cell>
        </row>
        <row r="170">
          <cell r="A170" t="str">
            <v>Partridge</v>
          </cell>
          <cell r="B170" t="str">
            <v>Mem</v>
          </cell>
          <cell r="C170">
            <v>1</v>
          </cell>
          <cell r="D170">
            <v>0</v>
          </cell>
          <cell r="E170">
            <v>24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80">
          <cell r="A180" t="str">
            <v>Dameron</v>
          </cell>
          <cell r="B180" t="str">
            <v>Mem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 t="str">
            <v>Gunn</v>
          </cell>
          <cell r="B181" t="str">
            <v>Mem</v>
          </cell>
          <cell r="C181">
            <v>1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B182" t="str">
            <v>Mem</v>
          </cell>
          <cell r="C182">
            <v>2</v>
          </cell>
          <cell r="D182">
            <v>34</v>
          </cell>
          <cell r="E182">
            <v>17</v>
          </cell>
          <cell r="F182">
            <v>34</v>
          </cell>
          <cell r="G182">
            <v>0</v>
          </cell>
          <cell r="H182">
            <v>1</v>
          </cell>
        </row>
        <row r="183">
          <cell r="A183" t="str">
            <v>Love</v>
          </cell>
          <cell r="B183" t="str">
            <v>Mem</v>
          </cell>
          <cell r="C183">
            <v>3</v>
          </cell>
          <cell r="D183">
            <v>82</v>
          </cell>
          <cell r="E183">
            <v>27.333333333333332</v>
          </cell>
          <cell r="F183">
            <v>43</v>
          </cell>
          <cell r="G183">
            <v>1</v>
          </cell>
          <cell r="H183">
            <v>0</v>
          </cell>
        </row>
        <row r="184">
          <cell r="A184" t="str">
            <v>Major</v>
          </cell>
          <cell r="B184" t="str">
            <v>Mem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Minor</v>
          </cell>
          <cell r="B185" t="str">
            <v>Mem</v>
          </cell>
          <cell r="C185">
            <v>1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Stewart</v>
          </cell>
          <cell r="B186" t="str">
            <v>Mem</v>
          </cell>
          <cell r="C186">
            <v>3</v>
          </cell>
          <cell r="D186">
            <v>20</v>
          </cell>
          <cell r="E186">
            <v>6.666666666666667</v>
          </cell>
          <cell r="F186">
            <v>8</v>
          </cell>
          <cell r="G186">
            <v>0</v>
          </cell>
          <cell r="H186">
            <v>0</v>
          </cell>
        </row>
        <row r="187">
          <cell r="A187" t="str">
            <v>Thomas</v>
          </cell>
          <cell r="B187" t="str">
            <v>Mem</v>
          </cell>
          <cell r="C187">
            <v>2</v>
          </cell>
          <cell r="D187">
            <v>29</v>
          </cell>
          <cell r="E187">
            <v>14.5</v>
          </cell>
          <cell r="F187">
            <v>29</v>
          </cell>
          <cell r="G187">
            <v>0</v>
          </cell>
          <cell r="H187">
            <v>0</v>
          </cell>
        </row>
        <row r="195">
          <cell r="B195" t="str">
            <v>Mem</v>
          </cell>
          <cell r="C195">
            <v>6.5</v>
          </cell>
          <cell r="D195">
            <v>29</v>
          </cell>
          <cell r="F195">
            <v>7</v>
          </cell>
        </row>
        <row r="196">
          <cell r="A196" t="str">
            <v>Gunn</v>
          </cell>
          <cell r="B196" t="str">
            <v>Mem</v>
          </cell>
          <cell r="C196">
            <v>1</v>
          </cell>
          <cell r="D196">
            <v>10</v>
          </cell>
          <cell r="F196">
            <v>1.5</v>
          </cell>
        </row>
        <row r="197">
          <cell r="A197" t="str">
            <v>Hammond</v>
          </cell>
          <cell r="B197" t="str">
            <v>Mem</v>
          </cell>
          <cell r="C197">
            <v>2</v>
          </cell>
          <cell r="D197">
            <v>25</v>
          </cell>
          <cell r="F197">
            <v>1</v>
          </cell>
        </row>
        <row r="198">
          <cell r="B198" t="str">
            <v>Mem</v>
          </cell>
          <cell r="C198">
            <v>1</v>
          </cell>
          <cell r="D198">
            <v>8</v>
          </cell>
          <cell r="F198">
            <v>1</v>
          </cell>
        </row>
        <row r="199">
          <cell r="A199" t="str">
            <v>Jeffers</v>
          </cell>
          <cell r="B199" t="str">
            <v>Mem</v>
          </cell>
          <cell r="C199">
            <v>1</v>
          </cell>
          <cell r="D199">
            <v>4</v>
          </cell>
          <cell r="F199">
            <v>1.5</v>
          </cell>
        </row>
        <row r="200">
          <cell r="A200" t="str">
            <v>Love</v>
          </cell>
          <cell r="B200" t="str">
            <v>Mem</v>
          </cell>
          <cell r="C200">
            <v>0.5</v>
          </cell>
          <cell r="D200">
            <v>4.5</v>
          </cell>
          <cell r="F200">
            <v>2</v>
          </cell>
        </row>
        <row r="201">
          <cell r="A201" t="str">
            <v>Major</v>
          </cell>
          <cell r="B201" t="str">
            <v>Mem</v>
          </cell>
          <cell r="C201">
            <v>1</v>
          </cell>
          <cell r="D201">
            <v>8</v>
          </cell>
          <cell r="F201">
            <v>1</v>
          </cell>
        </row>
        <row r="202">
          <cell r="A202" t="str">
            <v>Minor</v>
          </cell>
          <cell r="B202" t="str">
            <v>Mem</v>
          </cell>
          <cell r="C202">
            <v>0</v>
          </cell>
          <cell r="D202">
            <v>0</v>
          </cell>
          <cell r="F202">
            <v>0.5</v>
          </cell>
        </row>
        <row r="203">
          <cell r="A203" t="str">
            <v>Shoate</v>
          </cell>
          <cell r="B203" t="str">
            <v>Mem</v>
          </cell>
          <cell r="C203">
            <v>1.5</v>
          </cell>
          <cell r="D203">
            <v>11</v>
          </cell>
          <cell r="F203">
            <v>1</v>
          </cell>
        </row>
        <row r="204">
          <cell r="A204" t="str">
            <v>Walker</v>
          </cell>
          <cell r="B204" t="str">
            <v>Mem</v>
          </cell>
          <cell r="C204">
            <v>0</v>
          </cell>
          <cell r="D204">
            <v>0</v>
          </cell>
          <cell r="F204">
            <v>0.5</v>
          </cell>
        </row>
        <row r="205">
          <cell r="A205" t="str">
            <v>White,R</v>
          </cell>
          <cell r="B205" t="str">
            <v>Mem</v>
          </cell>
          <cell r="C205">
            <v>12.5</v>
          </cell>
          <cell r="D205">
            <v>94.5</v>
          </cell>
          <cell r="F205">
            <v>12</v>
          </cell>
        </row>
        <row r="206">
          <cell r="A206" t="str">
            <v>Williams,B</v>
          </cell>
          <cell r="B206" t="str">
            <v>Mem</v>
          </cell>
          <cell r="C206">
            <v>2</v>
          </cell>
          <cell r="D206">
            <v>25</v>
          </cell>
          <cell r="F20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Stats"/>
      <sheetName val="vs Chi"/>
      <sheetName val="vs Pit"/>
      <sheetName val="at Den"/>
      <sheetName val="vs Arz"/>
      <sheetName val="at Hou"/>
      <sheetName val="vs SA"/>
      <sheetName val="at Okl"/>
      <sheetName val="vs Bir"/>
      <sheetName val="vs TB"/>
      <sheetName val="at NJ"/>
      <sheetName val="vs Hou"/>
      <sheetName val="at NO"/>
      <sheetName val="at LA"/>
      <sheetName val="vs Phi"/>
      <sheetName val="at SA"/>
      <sheetName val="at Oak"/>
      <sheetName val="vs Okl"/>
      <sheetName val="at Chi"/>
      <sheetName val="WCSF at Hou"/>
      <sheetName val="extra 3 (2)"/>
      <sheetName val="extra 3"/>
      <sheetName val="Summary"/>
      <sheetName val="extra 3 (3)"/>
      <sheetName val="Roster"/>
    </sheetNames>
    <sheetDataSet>
      <sheetData sheetId="0">
        <row r="11">
          <cell r="D11">
            <v>366</v>
          </cell>
          <cell r="M11">
            <v>347</v>
          </cell>
        </row>
        <row r="12">
          <cell r="D12">
            <v>136</v>
          </cell>
          <cell r="M12">
            <v>141</v>
          </cell>
        </row>
        <row r="13">
          <cell r="D13">
            <v>194</v>
          </cell>
          <cell r="M13">
            <v>172</v>
          </cell>
        </row>
        <row r="14">
          <cell r="D14">
            <v>36</v>
          </cell>
          <cell r="M14">
            <v>34</v>
          </cell>
        </row>
        <row r="15">
          <cell r="C15">
            <v>82</v>
          </cell>
          <cell r="D15">
            <v>212</v>
          </cell>
          <cell r="E15">
            <v>0.3867924528301887</v>
          </cell>
          <cell r="N15">
            <v>0.35436893203883496</v>
          </cell>
          <cell r="R15" t="str">
            <v>82/212</v>
          </cell>
          <cell r="S15" t="str">
            <v>73/206</v>
          </cell>
        </row>
        <row r="16">
          <cell r="C16">
            <v>5</v>
          </cell>
          <cell r="D16">
            <v>19</v>
          </cell>
          <cell r="E16">
            <v>0.26315789473684209</v>
          </cell>
          <cell r="N16">
            <v>0.625</v>
          </cell>
          <cell r="R16" t="str">
            <v>5/19</v>
          </cell>
          <cell r="S16" t="str">
            <v>5/8</v>
          </cell>
        </row>
        <row r="18">
          <cell r="D18">
            <v>528</v>
          </cell>
          <cell r="M18">
            <v>529</v>
          </cell>
        </row>
        <row r="19">
          <cell r="D19">
            <v>2192</v>
          </cell>
          <cell r="E19">
            <v>121.77777777777777</v>
          </cell>
          <cell r="M19">
            <v>2299</v>
          </cell>
          <cell r="N19">
            <v>127.72222222222223</v>
          </cell>
        </row>
        <row r="20">
          <cell r="D20">
            <v>4.1515151515151514</v>
          </cell>
          <cell r="M20">
            <v>4.3459357277882802</v>
          </cell>
        </row>
        <row r="22">
          <cell r="D22">
            <v>568</v>
          </cell>
          <cell r="M22">
            <v>538</v>
          </cell>
        </row>
        <row r="23">
          <cell r="D23">
            <v>331</v>
          </cell>
          <cell r="M23">
            <v>296</v>
          </cell>
        </row>
        <row r="24">
          <cell r="D24">
            <v>58.274647887323937</v>
          </cell>
          <cell r="M24">
            <v>55.018587360594793</v>
          </cell>
        </row>
        <row r="25">
          <cell r="D25">
            <v>4591</v>
          </cell>
          <cell r="M25">
            <v>3780</v>
          </cell>
        </row>
        <row r="26">
          <cell r="D26">
            <v>45</v>
          </cell>
          <cell r="M26">
            <v>33</v>
          </cell>
        </row>
        <row r="27">
          <cell r="D27">
            <v>373</v>
          </cell>
          <cell r="M27">
            <v>251</v>
          </cell>
        </row>
        <row r="28">
          <cell r="D28">
            <v>4218</v>
          </cell>
          <cell r="E28">
            <v>234.33333333333334</v>
          </cell>
          <cell r="M28">
            <v>3529</v>
          </cell>
          <cell r="N28">
            <v>196.05555555555554</v>
          </cell>
        </row>
        <row r="29">
          <cell r="D29">
            <v>6.8809135399673735</v>
          </cell>
          <cell r="M29">
            <v>6.1803852889667255</v>
          </cell>
        </row>
        <row r="30">
          <cell r="D30">
            <v>13.870090634441087</v>
          </cell>
          <cell r="M30">
            <v>12.77027027027027</v>
          </cell>
        </row>
        <row r="33">
          <cell r="D33">
            <v>6410</v>
          </cell>
          <cell r="E33">
            <v>356.11111111111109</v>
          </cell>
          <cell r="M33">
            <v>5828</v>
          </cell>
          <cell r="N33">
            <v>323.77777777777777</v>
          </cell>
        </row>
        <row r="34">
          <cell r="D34">
            <v>34.19656786271451</v>
          </cell>
          <cell r="M34">
            <v>39.447494852436513</v>
          </cell>
        </row>
        <row r="35">
          <cell r="D35">
            <v>65.803432137285483</v>
          </cell>
          <cell r="M35">
            <v>60.552505147563487</v>
          </cell>
        </row>
        <row r="37">
          <cell r="D37">
            <v>1141</v>
          </cell>
          <cell r="M37">
            <v>1100</v>
          </cell>
        </row>
        <row r="38">
          <cell r="D38">
            <v>5.6178790534618752</v>
          </cell>
          <cell r="M38">
            <v>5.2981818181818179</v>
          </cell>
        </row>
        <row r="41">
          <cell r="D41">
            <v>19</v>
          </cell>
          <cell r="M41">
            <v>18</v>
          </cell>
        </row>
        <row r="42">
          <cell r="D42">
            <v>219</v>
          </cell>
          <cell r="M42">
            <v>204</v>
          </cell>
        </row>
        <row r="43">
          <cell r="D43">
            <v>1</v>
          </cell>
          <cell r="M43">
            <v>9</v>
          </cell>
        </row>
        <row r="45">
          <cell r="D45">
            <v>79</v>
          </cell>
          <cell r="M45">
            <v>90</v>
          </cell>
        </row>
        <row r="46">
          <cell r="D46">
            <v>2881</v>
          </cell>
          <cell r="M46">
            <v>3406</v>
          </cell>
        </row>
        <row r="47">
          <cell r="D47">
            <v>36.468354430379748</v>
          </cell>
          <cell r="M47">
            <v>37.844444444444441</v>
          </cell>
        </row>
        <row r="49">
          <cell r="D49">
            <v>33</v>
          </cell>
          <cell r="M49">
            <v>46</v>
          </cell>
        </row>
        <row r="50">
          <cell r="D50">
            <v>242</v>
          </cell>
          <cell r="M50">
            <v>351</v>
          </cell>
        </row>
        <row r="51">
          <cell r="D51">
            <v>7.333333333333333</v>
          </cell>
          <cell r="M51">
            <v>7.6304347826086953</v>
          </cell>
        </row>
        <row r="52">
          <cell r="D52">
            <v>25</v>
          </cell>
          <cell r="M52">
            <v>16</v>
          </cell>
        </row>
        <row r="53">
          <cell r="D53">
            <v>0</v>
          </cell>
          <cell r="M53">
            <v>0</v>
          </cell>
        </row>
        <row r="55">
          <cell r="D55">
            <v>87</v>
          </cell>
          <cell r="M55">
            <v>79</v>
          </cell>
        </row>
        <row r="56">
          <cell r="D56">
            <v>1622</v>
          </cell>
          <cell r="M56">
            <v>1372</v>
          </cell>
        </row>
        <row r="57">
          <cell r="D57">
            <v>18.643678160919539</v>
          </cell>
          <cell r="M57">
            <v>17.367088607594937</v>
          </cell>
        </row>
        <row r="58">
          <cell r="D58">
            <v>0</v>
          </cell>
          <cell r="M58">
            <v>0</v>
          </cell>
        </row>
        <row r="60">
          <cell r="D60">
            <v>91</v>
          </cell>
          <cell r="M60">
            <v>96</v>
          </cell>
        </row>
        <row r="61">
          <cell r="D61">
            <v>12</v>
          </cell>
          <cell r="M61">
            <v>9</v>
          </cell>
        </row>
        <row r="62">
          <cell r="D62">
            <v>13.186813186813188</v>
          </cell>
          <cell r="M62">
            <v>9.375</v>
          </cell>
        </row>
        <row r="63">
          <cell r="D63">
            <v>5375</v>
          </cell>
          <cell r="M63">
            <v>5826</v>
          </cell>
        </row>
        <row r="65">
          <cell r="D65">
            <v>110</v>
          </cell>
          <cell r="M65">
            <v>131</v>
          </cell>
        </row>
        <row r="66">
          <cell r="D66">
            <v>926</v>
          </cell>
          <cell r="M66">
            <v>1015</v>
          </cell>
        </row>
        <row r="68">
          <cell r="D68">
            <v>38</v>
          </cell>
          <cell r="M68">
            <v>31</v>
          </cell>
        </row>
        <row r="69">
          <cell r="D69">
            <v>17</v>
          </cell>
          <cell r="M69">
            <v>12</v>
          </cell>
        </row>
        <row r="70">
          <cell r="D70">
            <v>6</v>
          </cell>
          <cell r="M70">
            <v>3</v>
          </cell>
        </row>
        <row r="71">
          <cell r="D71">
            <v>0</v>
          </cell>
          <cell r="M71">
            <v>0</v>
          </cell>
        </row>
        <row r="72">
          <cell r="D72">
            <v>16</v>
          </cell>
          <cell r="M72">
            <v>16</v>
          </cell>
        </row>
        <row r="73">
          <cell r="D73">
            <v>0</v>
          </cell>
          <cell r="M73">
            <v>4</v>
          </cell>
        </row>
        <row r="75">
          <cell r="D75">
            <v>449</v>
          </cell>
          <cell r="M75">
            <v>445</v>
          </cell>
        </row>
        <row r="76">
          <cell r="D76">
            <v>54</v>
          </cell>
          <cell r="M76">
            <v>51</v>
          </cell>
        </row>
        <row r="77">
          <cell r="D77">
            <v>24</v>
          </cell>
          <cell r="M77">
            <v>10</v>
          </cell>
        </row>
        <row r="78">
          <cell r="D78">
            <v>29</v>
          </cell>
          <cell r="M78">
            <v>36</v>
          </cell>
        </row>
        <row r="79">
          <cell r="D79">
            <v>1</v>
          </cell>
          <cell r="M79">
            <v>5</v>
          </cell>
        </row>
        <row r="80">
          <cell r="D80">
            <v>50</v>
          </cell>
          <cell r="M80">
            <v>48</v>
          </cell>
        </row>
        <row r="81">
          <cell r="D81">
            <v>2</v>
          </cell>
          <cell r="M81">
            <v>1</v>
          </cell>
        </row>
        <row r="82">
          <cell r="D82">
            <v>1</v>
          </cell>
          <cell r="M82">
            <v>1</v>
          </cell>
        </row>
        <row r="83">
          <cell r="D83">
            <v>23</v>
          </cell>
          <cell r="M83">
            <v>29</v>
          </cell>
        </row>
        <row r="84">
          <cell r="D84">
            <v>31</v>
          </cell>
          <cell r="M84">
            <v>34</v>
          </cell>
        </row>
        <row r="85">
          <cell r="D85">
            <v>74.193548387096769</v>
          </cell>
          <cell r="M85">
            <v>85.294117647058826</v>
          </cell>
        </row>
        <row r="86">
          <cell r="D86" t="str">
            <v>30:41</v>
          </cell>
          <cell r="M86" t="str">
            <v>30:01</v>
          </cell>
        </row>
        <row r="90">
          <cell r="A90" t="str">
            <v>Bentley,A</v>
          </cell>
          <cell r="B90" t="str">
            <v>Mch</v>
          </cell>
          <cell r="C90">
            <v>18</v>
          </cell>
          <cell r="D90">
            <v>64</v>
          </cell>
          <cell r="E90">
            <v>3.5555555555555554</v>
          </cell>
          <cell r="F90">
            <v>12</v>
          </cell>
          <cell r="G90">
            <v>0</v>
          </cell>
          <cell r="H90">
            <v>1</v>
          </cell>
        </row>
        <row r="91">
          <cell r="A91" t="str">
            <v>Bojovic</v>
          </cell>
          <cell r="B91" t="str">
            <v>Mch</v>
          </cell>
          <cell r="C91">
            <v>2</v>
          </cell>
          <cell r="D91">
            <v>-20</v>
          </cell>
          <cell r="E91">
            <v>-10</v>
          </cell>
          <cell r="F91">
            <v>-8</v>
          </cell>
          <cell r="G91">
            <v>0</v>
          </cell>
          <cell r="H91">
            <v>0</v>
          </cell>
        </row>
        <row r="92">
          <cell r="A92" t="str">
            <v>Echols</v>
          </cell>
          <cell r="B92" t="str">
            <v>Mch</v>
          </cell>
          <cell r="C92">
            <v>1</v>
          </cell>
          <cell r="D92">
            <v>-3</v>
          </cell>
          <cell r="E92">
            <v>-3</v>
          </cell>
          <cell r="F92">
            <v>-3</v>
          </cell>
          <cell r="G92">
            <v>0</v>
          </cell>
          <cell r="H92">
            <v>0</v>
          </cell>
        </row>
        <row r="93">
          <cell r="A93" t="str">
            <v>Greenwood,D</v>
          </cell>
          <cell r="B93" t="str">
            <v>Mch</v>
          </cell>
          <cell r="C93">
            <v>1</v>
          </cell>
          <cell r="D93">
            <v>-2</v>
          </cell>
          <cell r="E93">
            <v>-2</v>
          </cell>
          <cell r="F93">
            <v>-2</v>
          </cell>
          <cell r="G93">
            <v>0</v>
          </cell>
          <cell r="H93">
            <v>0</v>
          </cell>
        </row>
        <row r="94">
          <cell r="A94" t="str">
            <v>Hebert</v>
          </cell>
          <cell r="B94" t="str">
            <v>Mch</v>
          </cell>
          <cell r="C94">
            <v>28</v>
          </cell>
          <cell r="D94">
            <v>21</v>
          </cell>
          <cell r="E94">
            <v>0.75</v>
          </cell>
          <cell r="F94">
            <v>19</v>
          </cell>
          <cell r="G94">
            <v>2</v>
          </cell>
          <cell r="H94">
            <v>2</v>
          </cell>
        </row>
        <row r="95">
          <cell r="A95" t="str">
            <v>Holloway</v>
          </cell>
          <cell r="B95" t="str">
            <v>Mch</v>
          </cell>
          <cell r="C95">
            <v>2</v>
          </cell>
          <cell r="D95">
            <v>-4</v>
          </cell>
          <cell r="E95">
            <v>-2</v>
          </cell>
          <cell r="F95">
            <v>0</v>
          </cell>
          <cell r="G95">
            <v>0</v>
          </cell>
          <cell r="H95">
            <v>0</v>
          </cell>
        </row>
        <row r="96">
          <cell r="A96" t="str">
            <v>Lacy</v>
          </cell>
          <cell r="B96" t="str">
            <v>Mch</v>
          </cell>
          <cell r="C96">
            <v>123</v>
          </cell>
          <cell r="D96">
            <v>457</v>
          </cell>
          <cell r="E96">
            <v>3.7154471544715446</v>
          </cell>
          <cell r="F96">
            <v>32</v>
          </cell>
          <cell r="G96">
            <v>5</v>
          </cell>
          <cell r="H96">
            <v>4</v>
          </cell>
        </row>
        <row r="97">
          <cell r="A97" t="str">
            <v>Miller,C</v>
          </cell>
          <cell r="B97" t="str">
            <v>Mch</v>
          </cell>
          <cell r="C97">
            <v>50</v>
          </cell>
          <cell r="D97">
            <v>169</v>
          </cell>
          <cell r="E97">
            <v>3.38</v>
          </cell>
          <cell r="F97">
            <v>21</v>
          </cell>
          <cell r="G97">
            <v>0</v>
          </cell>
          <cell r="H97">
            <v>3</v>
          </cell>
        </row>
        <row r="98">
          <cell r="A98" t="str">
            <v>Miller,T</v>
          </cell>
          <cell r="B98" t="str">
            <v>Mch</v>
          </cell>
          <cell r="C98">
            <v>47</v>
          </cell>
          <cell r="D98">
            <v>154</v>
          </cell>
          <cell r="E98">
            <v>3.2765957446808511</v>
          </cell>
          <cell r="F98">
            <v>12</v>
          </cell>
          <cell r="G98">
            <v>3</v>
          </cell>
          <cell r="H98">
            <v>0</v>
          </cell>
        </row>
        <row r="99">
          <cell r="A99" t="str">
            <v>Patrick</v>
          </cell>
          <cell r="B99" t="str">
            <v>Mch</v>
          </cell>
          <cell r="C99">
            <v>37</v>
          </cell>
          <cell r="D99">
            <v>212</v>
          </cell>
          <cell r="E99">
            <v>5.7297297297297298</v>
          </cell>
          <cell r="F99">
            <v>24</v>
          </cell>
          <cell r="G99">
            <v>1</v>
          </cell>
          <cell r="H99">
            <v>0</v>
          </cell>
        </row>
        <row r="100">
          <cell r="B100" t="str">
            <v>Mch</v>
          </cell>
          <cell r="C100">
            <v>3</v>
          </cell>
          <cell r="D100">
            <v>4</v>
          </cell>
          <cell r="E100">
            <v>1.3333333333333333</v>
          </cell>
          <cell r="F100">
            <v>5</v>
          </cell>
          <cell r="G100">
            <v>0</v>
          </cell>
          <cell r="H100">
            <v>1</v>
          </cell>
        </row>
        <row r="101">
          <cell r="A101" t="str">
            <v>Williams,J</v>
          </cell>
          <cell r="B101" t="str">
            <v>Mch</v>
          </cell>
          <cell r="C101">
            <v>216</v>
          </cell>
          <cell r="D101">
            <v>1140</v>
          </cell>
          <cell r="E101">
            <v>5.2777777777777777</v>
          </cell>
          <cell r="F101">
            <v>72</v>
          </cell>
          <cell r="G101">
            <v>13</v>
          </cell>
          <cell r="H101">
            <v>4</v>
          </cell>
        </row>
        <row r="108">
          <cell r="A108" t="str">
            <v>Allen</v>
          </cell>
          <cell r="B108" t="str">
            <v>Mch</v>
          </cell>
          <cell r="C108">
            <v>17</v>
          </cell>
          <cell r="D108">
            <v>314</v>
          </cell>
          <cell r="E108">
            <v>18.470588235294116</v>
          </cell>
          <cell r="F108">
            <v>38</v>
          </cell>
          <cell r="G108">
            <v>2</v>
          </cell>
          <cell r="H108">
            <v>0</v>
          </cell>
        </row>
        <row r="109">
          <cell r="A109" t="str">
            <v>Bentley,A</v>
          </cell>
          <cell r="B109" t="str">
            <v>Mch</v>
          </cell>
          <cell r="C109">
            <v>2</v>
          </cell>
          <cell r="D109">
            <v>12</v>
          </cell>
          <cell r="E109">
            <v>6</v>
          </cell>
          <cell r="F109">
            <v>11</v>
          </cell>
          <cell r="G109">
            <v>0</v>
          </cell>
          <cell r="H109">
            <v>0</v>
          </cell>
        </row>
        <row r="110">
          <cell r="A110" t="str">
            <v>Broughton</v>
          </cell>
          <cell r="B110" t="str">
            <v>Mch</v>
          </cell>
          <cell r="C110">
            <v>33</v>
          </cell>
          <cell r="D110">
            <v>451</v>
          </cell>
          <cell r="E110">
            <v>13.666666666666666</v>
          </cell>
          <cell r="F110">
            <v>42</v>
          </cell>
          <cell r="G110">
            <v>1</v>
          </cell>
          <cell r="H110">
            <v>0</v>
          </cell>
        </row>
        <row r="111">
          <cell r="A111" t="str">
            <v>Carter</v>
          </cell>
          <cell r="B111" t="str">
            <v>Mch</v>
          </cell>
          <cell r="C111">
            <v>30</v>
          </cell>
          <cell r="D111">
            <v>498</v>
          </cell>
          <cell r="E111">
            <v>16.600000000000001</v>
          </cell>
          <cell r="F111">
            <v>77</v>
          </cell>
          <cell r="G111">
            <v>3</v>
          </cell>
          <cell r="H111">
            <v>0</v>
          </cell>
        </row>
        <row r="112">
          <cell r="A112" t="str">
            <v>Cobb</v>
          </cell>
          <cell r="B112" t="str">
            <v>Mch</v>
          </cell>
          <cell r="C112">
            <v>61</v>
          </cell>
          <cell r="D112">
            <v>670</v>
          </cell>
          <cell r="E112">
            <v>10.983606557377049</v>
          </cell>
          <cell r="F112">
            <v>38</v>
          </cell>
          <cell r="G112">
            <v>5</v>
          </cell>
          <cell r="H112">
            <v>0</v>
          </cell>
        </row>
        <row r="113">
          <cell r="A113" t="str">
            <v>Echols</v>
          </cell>
          <cell r="B113" t="str">
            <v>Mch</v>
          </cell>
          <cell r="C113">
            <v>5</v>
          </cell>
          <cell r="D113">
            <v>58</v>
          </cell>
          <cell r="E113">
            <v>11.6</v>
          </cell>
          <cell r="F113">
            <v>35</v>
          </cell>
          <cell r="G113">
            <v>0</v>
          </cell>
          <cell r="H113">
            <v>0</v>
          </cell>
        </row>
        <row r="114">
          <cell r="A114" t="str">
            <v>Holloway</v>
          </cell>
          <cell r="B114" t="str">
            <v>Mch</v>
          </cell>
          <cell r="C114">
            <v>70</v>
          </cell>
          <cell r="D114">
            <v>1345</v>
          </cell>
          <cell r="E114">
            <v>19.214285714285715</v>
          </cell>
          <cell r="F114">
            <v>68</v>
          </cell>
          <cell r="G114">
            <v>11</v>
          </cell>
          <cell r="H114">
            <v>2</v>
          </cell>
        </row>
        <row r="115">
          <cell r="A115" t="str">
            <v>Lacy</v>
          </cell>
          <cell r="B115" t="str">
            <v>Mch</v>
          </cell>
          <cell r="C115">
            <v>39</v>
          </cell>
          <cell r="D115">
            <v>452</v>
          </cell>
          <cell r="E115">
            <v>11.589743589743589</v>
          </cell>
          <cell r="F115">
            <v>38</v>
          </cell>
          <cell r="G115">
            <v>1</v>
          </cell>
          <cell r="H115">
            <v>1</v>
          </cell>
        </row>
        <row r="116">
          <cell r="A116" t="str">
            <v>McClain</v>
          </cell>
          <cell r="B116" t="str">
            <v>Mch</v>
          </cell>
          <cell r="C116">
            <v>2</v>
          </cell>
          <cell r="D116">
            <v>32</v>
          </cell>
          <cell r="E116">
            <v>16</v>
          </cell>
          <cell r="F116">
            <v>20</v>
          </cell>
          <cell r="G116">
            <v>1</v>
          </cell>
          <cell r="H116">
            <v>0</v>
          </cell>
        </row>
        <row r="117">
          <cell r="A117" t="str">
            <v>Miller,C</v>
          </cell>
          <cell r="B117" t="str">
            <v>Mch</v>
          </cell>
          <cell r="C117">
            <v>13</v>
          </cell>
          <cell r="D117">
            <v>122</v>
          </cell>
          <cell r="E117">
            <v>9.384615384615385</v>
          </cell>
          <cell r="F117">
            <v>19</v>
          </cell>
          <cell r="G117">
            <v>0</v>
          </cell>
          <cell r="H117">
            <v>0</v>
          </cell>
        </row>
        <row r="118">
          <cell r="A118" t="str">
            <v>Miller,T</v>
          </cell>
          <cell r="B118" t="str">
            <v>Mch</v>
          </cell>
          <cell r="C118">
            <v>8</v>
          </cell>
          <cell r="D118">
            <v>57</v>
          </cell>
          <cell r="E118">
            <v>7.125</v>
          </cell>
          <cell r="F118">
            <v>15</v>
          </cell>
          <cell r="G118">
            <v>1</v>
          </cell>
          <cell r="H118">
            <v>0</v>
          </cell>
        </row>
        <row r="119">
          <cell r="A119" t="str">
            <v>O'Neal</v>
          </cell>
          <cell r="B119" t="str">
            <v>Mch</v>
          </cell>
          <cell r="C119">
            <v>1</v>
          </cell>
          <cell r="D119">
            <v>27</v>
          </cell>
          <cell r="E119">
            <v>27</v>
          </cell>
          <cell r="F119">
            <v>27</v>
          </cell>
          <cell r="G119">
            <v>0</v>
          </cell>
          <cell r="H119">
            <v>0</v>
          </cell>
        </row>
        <row r="120">
          <cell r="A120" t="str">
            <v>Patrick</v>
          </cell>
          <cell r="B120" t="str">
            <v>Mch</v>
          </cell>
          <cell r="C120">
            <v>22</v>
          </cell>
          <cell r="D120">
            <v>184</v>
          </cell>
          <cell r="E120">
            <v>8.3636363636363633</v>
          </cell>
          <cell r="F120">
            <v>24</v>
          </cell>
          <cell r="G120">
            <v>0</v>
          </cell>
          <cell r="H120">
            <v>0</v>
          </cell>
        </row>
        <row r="121">
          <cell r="A121" t="str">
            <v>Williams,J</v>
          </cell>
          <cell r="B121" t="str">
            <v>Mch</v>
          </cell>
          <cell r="C121">
            <v>27</v>
          </cell>
          <cell r="D121">
            <v>355</v>
          </cell>
          <cell r="E121">
            <v>13.148148148148149</v>
          </cell>
          <cell r="F121">
            <v>49</v>
          </cell>
          <cell r="G121">
            <v>4</v>
          </cell>
          <cell r="H121">
            <v>1</v>
          </cell>
        </row>
        <row r="122">
          <cell r="A122" t="str">
            <v>Williams,M</v>
          </cell>
          <cell r="B122" t="str">
            <v>Mch</v>
          </cell>
          <cell r="C122">
            <v>1</v>
          </cell>
          <cell r="D122">
            <v>14</v>
          </cell>
          <cell r="E122">
            <v>14</v>
          </cell>
          <cell r="F122">
            <v>14</v>
          </cell>
          <cell r="G122">
            <v>0</v>
          </cell>
          <cell r="H122">
            <v>0</v>
          </cell>
        </row>
        <row r="128">
          <cell r="A128" t="str">
            <v>Greenwood,D</v>
          </cell>
          <cell r="B128" t="str">
            <v>Mch</v>
          </cell>
          <cell r="C128">
            <v>1</v>
          </cell>
          <cell r="D128">
            <v>1</v>
          </cell>
          <cell r="E128">
            <v>100</v>
          </cell>
          <cell r="F128">
            <v>8</v>
          </cell>
          <cell r="G128">
            <v>0</v>
          </cell>
          <cell r="H128">
            <v>8</v>
          </cell>
          <cell r="I128">
            <v>0</v>
          </cell>
          <cell r="J128">
            <v>0</v>
          </cell>
          <cell r="K128">
            <v>0</v>
          </cell>
          <cell r="L128">
            <v>8</v>
          </cell>
          <cell r="M128">
            <v>100</v>
          </cell>
          <cell r="N128">
            <v>0</v>
          </cell>
          <cell r="O128">
            <v>0</v>
          </cell>
        </row>
        <row r="129">
          <cell r="A129" t="str">
            <v>Hebert</v>
          </cell>
          <cell r="B129" t="str">
            <v>Mch</v>
          </cell>
          <cell r="C129">
            <v>513</v>
          </cell>
          <cell r="D129">
            <v>300</v>
          </cell>
          <cell r="E129">
            <v>58.479532163742689</v>
          </cell>
          <cell r="F129">
            <v>4156</v>
          </cell>
          <cell r="G129">
            <v>25</v>
          </cell>
          <cell r="H129">
            <v>90</v>
          </cell>
          <cell r="I129">
            <v>18</v>
          </cell>
          <cell r="J129">
            <v>4.8732943469785575</v>
          </cell>
          <cell r="K129">
            <v>3.5087719298245612</v>
          </cell>
          <cell r="L129">
            <v>8.1013645224171533</v>
          </cell>
          <cell r="M129">
            <v>86.19639376218322</v>
          </cell>
          <cell r="N129">
            <v>5</v>
          </cell>
          <cell r="O129">
            <v>37</v>
          </cell>
        </row>
        <row r="130">
          <cell r="A130" t="str">
            <v>Taylor</v>
          </cell>
          <cell r="B130" t="str">
            <v>Mch</v>
          </cell>
          <cell r="C130">
            <v>54</v>
          </cell>
          <cell r="D130">
            <v>30</v>
          </cell>
          <cell r="E130">
            <v>55.555555555555557</v>
          </cell>
          <cell r="F130">
            <v>427</v>
          </cell>
          <cell r="G130">
            <v>4</v>
          </cell>
          <cell r="H130">
            <v>42</v>
          </cell>
          <cell r="I130">
            <v>1</v>
          </cell>
          <cell r="J130">
            <v>7.4074074074074066</v>
          </cell>
          <cell r="K130">
            <v>1.8518518518518516</v>
          </cell>
          <cell r="L130">
            <v>7.9074074074074074</v>
          </cell>
          <cell r="M130">
            <v>98.302469135802482</v>
          </cell>
          <cell r="N130">
            <v>1</v>
          </cell>
          <cell r="O130">
            <v>8</v>
          </cell>
        </row>
        <row r="136">
          <cell r="A136" t="str">
            <v>Allen</v>
          </cell>
          <cell r="B136" t="str">
            <v>Mch</v>
          </cell>
          <cell r="C136">
            <v>7</v>
          </cell>
          <cell r="D136">
            <v>2</v>
          </cell>
          <cell r="E136">
            <v>95</v>
          </cell>
          <cell r="F136">
            <v>13.571428571428571</v>
          </cell>
          <cell r="G136">
            <v>33</v>
          </cell>
          <cell r="H136">
            <v>0</v>
          </cell>
          <cell r="I136">
            <v>0</v>
          </cell>
        </row>
        <row r="137">
          <cell r="A137" t="str">
            <v>Broughton</v>
          </cell>
          <cell r="B137" t="str">
            <v>Mch</v>
          </cell>
          <cell r="C137">
            <v>18</v>
          </cell>
          <cell r="D137">
            <v>14</v>
          </cell>
          <cell r="E137">
            <v>128</v>
          </cell>
          <cell r="F137">
            <v>7.1111111111111107</v>
          </cell>
          <cell r="G137">
            <v>25</v>
          </cell>
          <cell r="H137">
            <v>0</v>
          </cell>
          <cell r="I137">
            <v>0</v>
          </cell>
        </row>
        <row r="138">
          <cell r="A138" t="str">
            <v>Carter</v>
          </cell>
          <cell r="B138" t="str">
            <v>Mch</v>
          </cell>
          <cell r="C138">
            <v>5</v>
          </cell>
          <cell r="D138">
            <v>7</v>
          </cell>
          <cell r="E138">
            <v>6</v>
          </cell>
          <cell r="F138">
            <v>1.2</v>
          </cell>
          <cell r="G138">
            <v>5</v>
          </cell>
          <cell r="H138">
            <v>0</v>
          </cell>
          <cell r="I138">
            <v>0</v>
          </cell>
        </row>
        <row r="139">
          <cell r="A139" t="str">
            <v>Futrell</v>
          </cell>
          <cell r="B139" t="str">
            <v>Mch</v>
          </cell>
          <cell r="C139">
            <v>2</v>
          </cell>
          <cell r="D139">
            <v>2</v>
          </cell>
          <cell r="E139">
            <v>13</v>
          </cell>
          <cell r="F139">
            <v>6.5</v>
          </cell>
          <cell r="G139">
            <v>7</v>
          </cell>
          <cell r="H139">
            <v>0</v>
          </cell>
          <cell r="I139">
            <v>1</v>
          </cell>
        </row>
        <row r="140">
          <cell r="A140" t="str">
            <v>Moriarty</v>
          </cell>
          <cell r="B140" t="str">
            <v>Mch</v>
          </cell>
          <cell r="C140">
            <v>1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</v>
          </cell>
        </row>
        <row r="146">
          <cell r="A146" t="str">
            <v>Bentley,A</v>
          </cell>
          <cell r="B146" t="str">
            <v>Mch</v>
          </cell>
          <cell r="C146">
            <v>23</v>
          </cell>
          <cell r="D146">
            <v>504</v>
          </cell>
          <cell r="E146">
            <v>21.913043478260871</v>
          </cell>
          <cell r="F146">
            <v>44</v>
          </cell>
          <cell r="G146">
            <v>0</v>
          </cell>
          <cell r="H146">
            <v>1</v>
          </cell>
        </row>
        <row r="147">
          <cell r="A147" t="str">
            <v>Broughton</v>
          </cell>
          <cell r="B147" t="str">
            <v>Mch</v>
          </cell>
          <cell r="C147">
            <v>13</v>
          </cell>
          <cell r="D147">
            <v>239</v>
          </cell>
          <cell r="E147">
            <v>18.384615384615383</v>
          </cell>
          <cell r="F147">
            <v>46</v>
          </cell>
          <cell r="G147">
            <v>0</v>
          </cell>
          <cell r="H147">
            <v>0</v>
          </cell>
        </row>
        <row r="148">
          <cell r="A148" t="str">
            <v>Futrell</v>
          </cell>
          <cell r="B148" t="str">
            <v>Mch</v>
          </cell>
          <cell r="C148">
            <v>40</v>
          </cell>
          <cell r="D148">
            <v>743</v>
          </cell>
          <cell r="E148">
            <v>18.574999999999999</v>
          </cell>
          <cell r="F148">
            <v>45</v>
          </cell>
          <cell r="G148">
            <v>0</v>
          </cell>
          <cell r="H148">
            <v>8</v>
          </cell>
        </row>
        <row r="149">
          <cell r="A149" t="str">
            <v>Girgash</v>
          </cell>
          <cell r="B149" t="str">
            <v>Mch</v>
          </cell>
          <cell r="C149">
            <v>1</v>
          </cell>
          <cell r="D149">
            <v>11</v>
          </cell>
          <cell r="E149">
            <v>11</v>
          </cell>
          <cell r="F149">
            <v>11</v>
          </cell>
          <cell r="G149">
            <v>0</v>
          </cell>
          <cell r="H149">
            <v>0</v>
          </cell>
        </row>
        <row r="150">
          <cell r="A150" t="str">
            <v>McKeever</v>
          </cell>
          <cell r="B150" t="str">
            <v>Mch</v>
          </cell>
          <cell r="C150">
            <v>3</v>
          </cell>
          <cell r="D150">
            <v>11</v>
          </cell>
          <cell r="E150">
            <v>3.6666666666666665</v>
          </cell>
          <cell r="F150">
            <v>10</v>
          </cell>
          <cell r="G150">
            <v>0</v>
          </cell>
          <cell r="H150">
            <v>0</v>
          </cell>
        </row>
        <row r="151">
          <cell r="A151" t="str">
            <v>Miller,T</v>
          </cell>
          <cell r="B151" t="str">
            <v>Mch</v>
          </cell>
          <cell r="C151">
            <v>3</v>
          </cell>
          <cell r="D151">
            <v>51</v>
          </cell>
          <cell r="E151">
            <v>17</v>
          </cell>
          <cell r="F151">
            <v>26</v>
          </cell>
          <cell r="G151">
            <v>0</v>
          </cell>
          <cell r="H151">
            <v>0</v>
          </cell>
        </row>
        <row r="152">
          <cell r="A152" t="str">
            <v>Moriarty</v>
          </cell>
          <cell r="B152" t="str">
            <v>Mch</v>
          </cell>
          <cell r="C152">
            <v>1</v>
          </cell>
          <cell r="D152">
            <v>13</v>
          </cell>
          <cell r="E152">
            <v>13</v>
          </cell>
          <cell r="F152">
            <v>13</v>
          </cell>
          <cell r="G152">
            <v>0</v>
          </cell>
          <cell r="H152">
            <v>1</v>
          </cell>
        </row>
        <row r="153">
          <cell r="A153" t="str">
            <v>Patrick</v>
          </cell>
          <cell r="B153" t="str">
            <v>Mch</v>
          </cell>
          <cell r="C153">
            <v>1</v>
          </cell>
          <cell r="D153">
            <v>23</v>
          </cell>
          <cell r="E153">
            <v>23</v>
          </cell>
          <cell r="F153">
            <v>23</v>
          </cell>
          <cell r="G153">
            <v>0</v>
          </cell>
          <cell r="H153">
            <v>0</v>
          </cell>
        </row>
        <row r="154">
          <cell r="A154" t="str">
            <v>Williams,J</v>
          </cell>
          <cell r="B154" t="str">
            <v>Mch</v>
          </cell>
          <cell r="C154">
            <v>2</v>
          </cell>
          <cell r="D154">
            <v>27</v>
          </cell>
          <cell r="E154">
            <v>13.5</v>
          </cell>
          <cell r="F154">
            <v>17</v>
          </cell>
          <cell r="G154">
            <v>0</v>
          </cell>
          <cell r="H154">
            <v>0</v>
          </cell>
        </row>
        <row r="161">
          <cell r="A161" t="str">
            <v>Bojovic,N</v>
          </cell>
          <cell r="B161" t="str">
            <v>Mch</v>
          </cell>
          <cell r="C161">
            <v>7</v>
          </cell>
          <cell r="D161">
            <v>225</v>
          </cell>
          <cell r="E161">
            <v>32.142857142857146</v>
          </cell>
          <cell r="F161">
            <v>48</v>
          </cell>
          <cell r="G161">
            <v>0</v>
          </cell>
          <cell r="H161">
            <v>0</v>
          </cell>
        </row>
        <row r="162">
          <cell r="A162" t="str">
            <v>Greenwood,D</v>
          </cell>
          <cell r="B162" t="str">
            <v>Mch</v>
          </cell>
          <cell r="C162">
            <v>45</v>
          </cell>
          <cell r="D162">
            <v>1620</v>
          </cell>
          <cell r="E162">
            <v>36</v>
          </cell>
          <cell r="F162">
            <v>54</v>
          </cell>
          <cell r="G162">
            <v>1</v>
          </cell>
          <cell r="H162">
            <v>0</v>
          </cell>
        </row>
        <row r="163">
          <cell r="A163" t="str">
            <v>Johnston</v>
          </cell>
          <cell r="B163" t="str">
            <v>Mch</v>
          </cell>
          <cell r="C163">
            <v>17</v>
          </cell>
          <cell r="D163">
            <v>739</v>
          </cell>
          <cell r="E163">
            <v>43.470588235294116</v>
          </cell>
          <cell r="F163">
            <v>54</v>
          </cell>
          <cell r="G163">
            <v>0</v>
          </cell>
          <cell r="H163">
            <v>0</v>
          </cell>
        </row>
        <row r="164">
          <cell r="A164" t="str">
            <v>Mack</v>
          </cell>
          <cell r="B164" t="str">
            <v>Mch</v>
          </cell>
          <cell r="C164">
            <v>9</v>
          </cell>
          <cell r="D164">
            <v>297</v>
          </cell>
          <cell r="E164">
            <v>33</v>
          </cell>
          <cell r="F164">
            <v>45</v>
          </cell>
          <cell r="G164">
            <v>0</v>
          </cell>
          <cell r="H164">
            <v>0</v>
          </cell>
        </row>
        <row r="169">
          <cell r="A169" t="str">
            <v>Bojovic</v>
          </cell>
          <cell r="B169" t="str">
            <v>Mch</v>
          </cell>
          <cell r="C169">
            <v>90</v>
          </cell>
          <cell r="D169">
            <v>12</v>
          </cell>
          <cell r="E169">
            <v>5375</v>
          </cell>
          <cell r="F169">
            <v>50</v>
          </cell>
          <cell r="G169">
            <v>50</v>
          </cell>
          <cell r="H169">
            <v>31</v>
          </cell>
          <cell r="I169">
            <v>23</v>
          </cell>
          <cell r="J169">
            <v>74.193548387096769</v>
          </cell>
          <cell r="K169">
            <v>51</v>
          </cell>
          <cell r="M169">
            <v>1</v>
          </cell>
          <cell r="N169">
            <v>1</v>
          </cell>
          <cell r="O169">
            <v>5</v>
          </cell>
          <cell r="P169">
            <v>5</v>
          </cell>
          <cell r="Q169">
            <v>10</v>
          </cell>
          <cell r="R169">
            <v>7</v>
          </cell>
          <cell r="S169">
            <v>14</v>
          </cell>
          <cell r="T169">
            <v>9</v>
          </cell>
          <cell r="U169">
            <v>1</v>
          </cell>
          <cell r="V169">
            <v>1</v>
          </cell>
        </row>
        <row r="170">
          <cell r="A170" t="str">
            <v>Greenwood,D</v>
          </cell>
          <cell r="B170" t="str">
            <v>Mch</v>
          </cell>
          <cell r="C170">
            <v>1</v>
          </cell>
          <cell r="D170">
            <v>0</v>
          </cell>
          <cell r="E170">
            <v>46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 t="str">
            <v>Johnston</v>
          </cell>
          <cell r="B171" t="str">
            <v>Mch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Mack</v>
          </cell>
          <cell r="B172" t="str">
            <v>Mch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80">
          <cell r="A180" t="str">
            <v>Bentley,R</v>
          </cell>
          <cell r="B180" t="str">
            <v>Mch</v>
          </cell>
          <cell r="C180">
            <v>2</v>
          </cell>
          <cell r="D180">
            <v>15</v>
          </cell>
          <cell r="E180">
            <v>7.5</v>
          </cell>
          <cell r="F180">
            <v>8</v>
          </cell>
          <cell r="G180">
            <v>0</v>
          </cell>
          <cell r="H180">
            <v>0</v>
          </cell>
        </row>
        <row r="181">
          <cell r="A181" t="str">
            <v>Borland</v>
          </cell>
          <cell r="B181" t="str">
            <v>Mch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Corker</v>
          </cell>
          <cell r="B182" t="str">
            <v>Mch</v>
          </cell>
          <cell r="C182">
            <v>1</v>
          </cell>
          <cell r="D182">
            <v>20</v>
          </cell>
          <cell r="E182">
            <v>20</v>
          </cell>
          <cell r="F182">
            <v>20</v>
          </cell>
          <cell r="G182">
            <v>0</v>
          </cell>
          <cell r="H182">
            <v>0</v>
          </cell>
        </row>
        <row r="183">
          <cell r="A183" t="str">
            <v>Davis</v>
          </cell>
          <cell r="B183" t="str">
            <v>Mch</v>
          </cell>
          <cell r="C183">
            <v>7</v>
          </cell>
          <cell r="D183">
            <v>72</v>
          </cell>
          <cell r="E183">
            <v>10.285714285714286</v>
          </cell>
          <cell r="F183">
            <v>43</v>
          </cell>
          <cell r="G183">
            <v>1</v>
          </cell>
          <cell r="H183">
            <v>0</v>
          </cell>
        </row>
        <row r="184">
          <cell r="A184" t="str">
            <v>Futrell</v>
          </cell>
          <cell r="B184" t="str">
            <v>Mch</v>
          </cell>
          <cell r="C184">
            <v>2</v>
          </cell>
          <cell r="D184">
            <v>63</v>
          </cell>
          <cell r="E184">
            <v>31.5</v>
          </cell>
          <cell r="F184">
            <v>34</v>
          </cell>
          <cell r="G184">
            <v>0</v>
          </cell>
          <cell r="H184">
            <v>0</v>
          </cell>
        </row>
        <row r="185">
          <cell r="A185" t="str">
            <v>Greenwood</v>
          </cell>
          <cell r="B185" t="str">
            <v>Mch</v>
          </cell>
          <cell r="C185">
            <v>4</v>
          </cell>
          <cell r="D185">
            <v>8</v>
          </cell>
          <cell r="E185">
            <v>2</v>
          </cell>
          <cell r="F185">
            <v>7</v>
          </cell>
          <cell r="G185">
            <v>0</v>
          </cell>
          <cell r="H185">
            <v>0</v>
          </cell>
        </row>
        <row r="186">
          <cell r="A186" t="str">
            <v>McKeever</v>
          </cell>
          <cell r="B186" t="str">
            <v>Mch</v>
          </cell>
          <cell r="C186">
            <v>2</v>
          </cell>
          <cell r="D186">
            <v>26</v>
          </cell>
          <cell r="E186">
            <v>13</v>
          </cell>
          <cell r="F186">
            <v>15</v>
          </cell>
          <cell r="G186">
            <v>0</v>
          </cell>
          <cell r="H186">
            <v>0</v>
          </cell>
        </row>
        <row r="195">
          <cell r="A195" t="str">
            <v>Banaszak</v>
          </cell>
          <cell r="B195" t="str">
            <v>Mch</v>
          </cell>
          <cell r="C195">
            <v>5</v>
          </cell>
          <cell r="D195">
            <v>38</v>
          </cell>
          <cell r="F195">
            <v>4</v>
          </cell>
        </row>
        <row r="196">
          <cell r="A196" t="str">
            <v>Bentley,R</v>
          </cell>
          <cell r="B196" t="str">
            <v>Mch</v>
          </cell>
          <cell r="C196">
            <v>1</v>
          </cell>
          <cell r="D196">
            <v>5</v>
          </cell>
          <cell r="F196">
            <v>1.5</v>
          </cell>
        </row>
        <row r="197">
          <cell r="A197" t="str">
            <v>Bethea</v>
          </cell>
          <cell r="B197" t="str">
            <v>Mch</v>
          </cell>
          <cell r="C197">
            <v>7</v>
          </cell>
          <cell r="D197">
            <v>39</v>
          </cell>
          <cell r="F197">
            <v>11</v>
          </cell>
        </row>
        <row r="198">
          <cell r="A198" t="str">
            <v>Borland</v>
          </cell>
          <cell r="B198" t="str">
            <v>Mch</v>
          </cell>
          <cell r="C198">
            <v>7</v>
          </cell>
          <cell r="D198">
            <v>63</v>
          </cell>
          <cell r="F198">
            <v>7.5</v>
          </cell>
        </row>
        <row r="199">
          <cell r="A199" t="str">
            <v>Cokeley</v>
          </cell>
          <cell r="B199" t="str">
            <v>Mch</v>
          </cell>
          <cell r="C199">
            <v>0</v>
          </cell>
          <cell r="D199">
            <v>0</v>
          </cell>
          <cell r="F199">
            <v>1</v>
          </cell>
        </row>
        <row r="200">
          <cell r="A200" t="str">
            <v>Corker</v>
          </cell>
          <cell r="B200" t="str">
            <v>Mch</v>
          </cell>
          <cell r="C200">
            <v>8</v>
          </cell>
          <cell r="D200">
            <v>63</v>
          </cell>
          <cell r="F200">
            <v>8</v>
          </cell>
        </row>
        <row r="201">
          <cell r="A201" t="str">
            <v>Greenwood</v>
          </cell>
          <cell r="B201" t="str">
            <v>Mch</v>
          </cell>
          <cell r="C201">
            <v>2</v>
          </cell>
          <cell r="D201">
            <v>14</v>
          </cell>
          <cell r="F201">
            <v>2</v>
          </cell>
        </row>
        <row r="202">
          <cell r="A202" t="str">
            <v>Hayes</v>
          </cell>
          <cell r="B202" t="str">
            <v>Mch</v>
          </cell>
          <cell r="C202">
            <v>1</v>
          </cell>
          <cell r="D202">
            <v>3</v>
          </cell>
          <cell r="F202">
            <v>0.5</v>
          </cell>
        </row>
        <row r="203">
          <cell r="A203" t="str">
            <v>Hughes</v>
          </cell>
          <cell r="B203" t="str">
            <v>Mch</v>
          </cell>
          <cell r="C203">
            <v>0</v>
          </cell>
          <cell r="D203">
            <v>0</v>
          </cell>
          <cell r="F203">
            <v>2</v>
          </cell>
        </row>
        <row r="204">
          <cell r="A204" t="str">
            <v>Paggett</v>
          </cell>
          <cell r="B204" t="str">
            <v>Mch</v>
          </cell>
          <cell r="C204">
            <v>0</v>
          </cell>
          <cell r="D204">
            <v>0</v>
          </cell>
          <cell r="F204">
            <v>1.5</v>
          </cell>
        </row>
        <row r="205">
          <cell r="A205" t="str">
            <v>Rose</v>
          </cell>
          <cell r="B205" t="str">
            <v>Mch</v>
          </cell>
          <cell r="C205">
            <v>1</v>
          </cell>
          <cell r="D205">
            <v>7</v>
          </cell>
          <cell r="F205">
            <v>4</v>
          </cell>
        </row>
        <row r="206">
          <cell r="A206" t="str">
            <v>Singletary</v>
          </cell>
          <cell r="B206" t="str">
            <v>Mch</v>
          </cell>
          <cell r="C206">
            <v>1</v>
          </cell>
          <cell r="D206">
            <v>19</v>
          </cell>
          <cell r="F20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ctrlProp" Target="../ctrlProps/ctrlProp7.xml"/><Relationship Id="rId7" Type="http://schemas.openxmlformats.org/officeDocument/2006/relationships/ctrlProp" Target="../ctrlProps/ctrlProp1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7" Type="http://schemas.openxmlformats.org/officeDocument/2006/relationships/ctrlProp" Target="../ctrlProps/ctrlProp1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2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5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6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7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D97"/>
  <sheetViews>
    <sheetView tabSelected="1" zoomScale="125" zoomScaleNormal="125" zoomScalePageLayoutView="125" workbookViewId="0">
      <pane xSplit="4" ySplit="2" topLeftCell="AN3" activePane="bottomRight" state="frozen"/>
      <selection pane="topRight" activeCell="E1" sqref="E1"/>
      <selection pane="bottomLeft" activeCell="A3" sqref="A3"/>
      <selection pane="bottomRight" activeCell="AS3" sqref="AS3"/>
    </sheetView>
  </sheetViews>
  <sheetFormatPr baseColWidth="10" defaultColWidth="8.83203125" defaultRowHeight="13" x14ac:dyDescent="0.15"/>
  <cols>
    <col min="2" max="2" width="9.1640625" customWidth="1"/>
    <col min="3" max="3" width="7.6640625" customWidth="1"/>
    <col min="4" max="4" width="6.33203125" customWidth="1"/>
    <col min="5" max="5" width="6.83203125" customWidth="1"/>
    <col min="6" max="8" width="6.33203125" customWidth="1"/>
    <col min="9" max="9" width="6.83203125" customWidth="1"/>
    <col min="10" max="10" width="6.33203125" customWidth="1"/>
    <col min="11" max="11" width="6.83203125" customWidth="1"/>
    <col min="12" max="13" width="6.33203125" customWidth="1"/>
    <col min="14" max="14" width="7" customWidth="1"/>
    <col min="15" max="15" width="6.6640625" customWidth="1"/>
    <col min="16" max="20" width="6.33203125" customWidth="1"/>
    <col min="21" max="21" width="6.5" customWidth="1"/>
    <col min="22" max="22" width="6.33203125" customWidth="1"/>
    <col min="23" max="23" width="1.33203125" customWidth="1"/>
    <col min="24" max="36" width="0.1640625" hidden="1" customWidth="1"/>
    <col min="37" max="37" width="6.33203125" customWidth="1"/>
    <col min="38" max="38" width="7.1640625" customWidth="1"/>
    <col min="39" max="39" width="8.5" customWidth="1"/>
    <col min="40" max="40" width="0.6640625" customWidth="1"/>
    <col min="41" max="41" width="5.6640625" customWidth="1"/>
    <col min="42" max="44" width="7.5" customWidth="1"/>
    <col min="45" max="45" width="21.33203125" customWidth="1"/>
    <col min="52" max="52" width="2.1640625" customWidth="1"/>
    <col min="55" max="55" width="2.6640625" customWidth="1"/>
    <col min="58" max="58" width="2.5" customWidth="1"/>
    <col min="59" max="59" width="6" customWidth="1"/>
    <col min="60" max="60" width="7.1640625" customWidth="1"/>
    <col min="61" max="61" width="3.1640625" customWidth="1"/>
    <col min="62" max="62" width="6.33203125" customWidth="1"/>
    <col min="63" max="63" width="6" customWidth="1"/>
    <col min="64" max="64" width="6.33203125" customWidth="1"/>
    <col min="65" max="65" width="5.1640625" customWidth="1"/>
    <col min="66" max="66" width="7.5" customWidth="1"/>
    <col min="67" max="67" width="5.6640625" customWidth="1"/>
    <col min="68" max="69" width="6" customWidth="1"/>
    <col min="74" max="74" width="14" customWidth="1"/>
    <col min="83" max="83" width="11.1640625" customWidth="1"/>
    <col min="86" max="86" width="3.6640625" customWidth="1"/>
    <col min="88" max="88" width="9.1640625" customWidth="1"/>
    <col min="89" max="89" width="5.83203125" customWidth="1"/>
  </cols>
  <sheetData>
    <row r="1" spans="1:108" x14ac:dyDescent="0.15">
      <c r="A1" s="2" t="s">
        <v>0</v>
      </c>
      <c r="B1" s="2"/>
      <c r="C1" s="2"/>
      <c r="D1" s="10">
        <v>162</v>
      </c>
      <c r="E1" s="2"/>
      <c r="U1" s="2"/>
      <c r="AL1" s="12" t="s">
        <v>253</v>
      </c>
      <c r="AM1" s="12" t="s">
        <v>253</v>
      </c>
      <c r="AN1" s="7"/>
      <c r="AO1" s="62"/>
      <c r="AP1" s="63" t="s">
        <v>253</v>
      </c>
      <c r="AQ1" s="63" t="s">
        <v>253</v>
      </c>
      <c r="AR1" s="64"/>
      <c r="AT1" s="7" t="s">
        <v>93</v>
      </c>
      <c r="AU1" s="7" t="s">
        <v>93</v>
      </c>
      <c r="BA1" s="7" t="s">
        <v>93</v>
      </c>
      <c r="BB1" s="7" t="s">
        <v>93</v>
      </c>
      <c r="BD1" s="7" t="s">
        <v>94</v>
      </c>
      <c r="BE1" s="7" t="s">
        <v>94</v>
      </c>
      <c r="BG1" s="7" t="s">
        <v>93</v>
      </c>
      <c r="BH1" s="7" t="s">
        <v>94</v>
      </c>
      <c r="BJ1" s="7"/>
      <c r="BK1" s="7" t="s">
        <v>93</v>
      </c>
      <c r="BL1" s="7" t="s">
        <v>235</v>
      </c>
      <c r="BO1" s="7" t="s">
        <v>94</v>
      </c>
      <c r="BP1" s="7" t="s">
        <v>94</v>
      </c>
      <c r="BQ1" s="7"/>
      <c r="CF1" s="7" t="s">
        <v>253</v>
      </c>
      <c r="CG1" s="7" t="s">
        <v>253</v>
      </c>
      <c r="CL1" s="7" t="s">
        <v>253</v>
      </c>
      <c r="CM1" s="7" t="s">
        <v>253</v>
      </c>
    </row>
    <row r="2" spans="1:108" x14ac:dyDescent="0.15">
      <c r="A2" s="2" t="s">
        <v>51</v>
      </c>
      <c r="E2" s="6" t="s">
        <v>240</v>
      </c>
      <c r="F2" s="6" t="s">
        <v>241</v>
      </c>
      <c r="G2" s="7" t="s">
        <v>242</v>
      </c>
      <c r="H2" s="7" t="s">
        <v>243</v>
      </c>
      <c r="I2" s="7" t="s">
        <v>244</v>
      </c>
      <c r="J2" s="6" t="s">
        <v>245</v>
      </c>
      <c r="K2" s="6" t="s">
        <v>52</v>
      </c>
      <c r="L2" s="7" t="s">
        <v>246</v>
      </c>
      <c r="M2" s="7" t="s">
        <v>286</v>
      </c>
      <c r="N2" s="7" t="s">
        <v>247</v>
      </c>
      <c r="O2" s="7" t="s">
        <v>98</v>
      </c>
      <c r="P2" s="7" t="s">
        <v>248</v>
      </c>
      <c r="Q2" s="7" t="s">
        <v>249</v>
      </c>
      <c r="R2" s="7" t="s">
        <v>250</v>
      </c>
      <c r="S2" s="7" t="s">
        <v>237</v>
      </c>
      <c r="T2" s="7" t="s">
        <v>251</v>
      </c>
      <c r="U2" s="7" t="s">
        <v>81</v>
      </c>
      <c r="V2" s="7" t="s">
        <v>252</v>
      </c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>
        <v>1</v>
      </c>
      <c r="AL2" s="7" t="s">
        <v>99</v>
      </c>
      <c r="AM2" s="7" t="s">
        <v>93</v>
      </c>
      <c r="AN2" s="7"/>
      <c r="AO2" s="65"/>
      <c r="AP2" s="7" t="s">
        <v>93</v>
      </c>
      <c r="AQ2" s="7" t="s">
        <v>94</v>
      </c>
      <c r="AR2" s="66"/>
      <c r="AS2" s="47" t="s">
        <v>140</v>
      </c>
      <c r="AT2" s="7" t="s">
        <v>2</v>
      </c>
      <c r="AU2" s="7" t="s">
        <v>3</v>
      </c>
      <c r="AV2" s="7" t="s">
        <v>96</v>
      </c>
      <c r="AW2" s="7" t="s">
        <v>97</v>
      </c>
      <c r="AX2" s="7" t="s">
        <v>94</v>
      </c>
      <c r="AY2" s="7" t="s">
        <v>112</v>
      </c>
      <c r="BA2" s="7" t="s">
        <v>2</v>
      </c>
      <c r="BB2" s="7" t="s">
        <v>3</v>
      </c>
      <c r="BD2" s="7" t="s">
        <v>2</v>
      </c>
      <c r="BE2" s="7" t="s">
        <v>3</v>
      </c>
      <c r="BG2" s="6" t="s">
        <v>147</v>
      </c>
      <c r="BH2" s="6" t="s">
        <v>147</v>
      </c>
      <c r="BI2" s="7"/>
      <c r="BJ2" s="7"/>
      <c r="BK2" s="7" t="s">
        <v>60</v>
      </c>
      <c r="BL2" s="7" t="s">
        <v>236</v>
      </c>
      <c r="BM2" s="7" t="s">
        <v>148</v>
      </c>
      <c r="BN2" s="7"/>
      <c r="BO2" s="7" t="s">
        <v>60</v>
      </c>
      <c r="BP2" s="7" t="s">
        <v>148</v>
      </c>
      <c r="BQ2" s="7"/>
      <c r="BT2" s="7"/>
      <c r="BV2" t="s">
        <v>142</v>
      </c>
      <c r="CC2" s="2" t="s">
        <v>421</v>
      </c>
      <c r="CF2" s="7" t="s">
        <v>93</v>
      </c>
      <c r="CG2" s="7" t="s">
        <v>94</v>
      </c>
      <c r="CL2" s="7" t="s">
        <v>93</v>
      </c>
      <c r="CM2" s="7" t="s">
        <v>94</v>
      </c>
    </row>
    <row r="3" spans="1:108" x14ac:dyDescent="0.15">
      <c r="A3" s="89" t="s">
        <v>1</v>
      </c>
      <c r="B3" s="90"/>
      <c r="C3" s="90"/>
      <c r="D3" s="90"/>
      <c r="E3" s="105">
        <f>'[1]Cumulative Stats'!$D11</f>
        <v>400</v>
      </c>
      <c r="F3" s="105">
        <f>'[2]Cumulative Stats'!$D11</f>
        <v>387</v>
      </c>
      <c r="G3" s="105">
        <f>'[3]Cumulative Stats'!$D11</f>
        <v>318</v>
      </c>
      <c r="H3" s="105">
        <f>'[4]Cumulative Stats'!$D11</f>
        <v>315</v>
      </c>
      <c r="I3" s="105">
        <f>'[5]Cumulative Stats'!$D11</f>
        <v>411</v>
      </c>
      <c r="J3" s="105">
        <f>'[6]Cumulative Stats'!$D11</f>
        <v>350</v>
      </c>
      <c r="K3" s="105">
        <f>'[7]Cumulative Stats'!$D11</f>
        <v>356</v>
      </c>
      <c r="L3" s="105">
        <f>'[8]Cumulative Stats'!$D11</f>
        <v>324</v>
      </c>
      <c r="M3" s="105">
        <f>'[9]Cumulative Stats'!$D11</f>
        <v>366</v>
      </c>
      <c r="N3" s="105">
        <f>'[10]Cumulative Stats'!$D11</f>
        <v>358</v>
      </c>
      <c r="O3" s="105">
        <f>'[11]Cumulative Stats'!$D11</f>
        <v>367</v>
      </c>
      <c r="P3" s="105">
        <f>'[12]Cumulative Stats'!$D11</f>
        <v>313</v>
      </c>
      <c r="Q3" s="105">
        <f>'[13]Cumulative Stats'!$D11</f>
        <v>285</v>
      </c>
      <c r="R3" s="105">
        <f>'[14]Cumulative Stats'!$D11</f>
        <v>355</v>
      </c>
      <c r="S3" s="105">
        <f>'[15]Cumulative Stats'!$D11</f>
        <v>334</v>
      </c>
      <c r="T3" s="105">
        <f>'[16]Cumulative Stats'!$D11</f>
        <v>315</v>
      </c>
      <c r="U3" s="105">
        <f>'[17]Cumulative Stats'!$D11</f>
        <v>400</v>
      </c>
      <c r="V3" s="105">
        <f>'[18]Cumulative Stats'!$D11</f>
        <v>287</v>
      </c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7">
        <f>+AK2+1</f>
        <v>2</v>
      </c>
      <c r="AL3">
        <f>SUM(E3:V3)</f>
        <v>6241</v>
      </c>
      <c r="AM3" s="13">
        <f>+AL3/$D$1</f>
        <v>38.52469135802469</v>
      </c>
      <c r="AN3" s="13"/>
      <c r="AO3" s="128"/>
      <c r="AP3" s="68">
        <f>+AM3</f>
        <v>38.52469135802469</v>
      </c>
      <c r="AQ3" s="68">
        <v>35.962962962962962</v>
      </c>
      <c r="AR3" s="78"/>
      <c r="AS3" s="139" t="s">
        <v>258</v>
      </c>
      <c r="AT3" s="38">
        <f t="shared" ref="AT3:AT20" si="0">HLOOKUP($BJ3,$E$2:$V$81,12)</f>
        <v>2369</v>
      </c>
      <c r="AU3" s="38">
        <f t="shared" ref="AU3:AU20" si="1">HLOOKUP($BJ3,$E$2:$V$81,21)</f>
        <v>5349</v>
      </c>
      <c r="AV3" s="38">
        <f t="shared" ref="AV3:AV20" si="2">+AU3+AT3</f>
        <v>7718</v>
      </c>
      <c r="AW3" s="3">
        <f t="shared" ref="AW3:AW20" si="3">HLOOKUP($BJ3,$E$2:$V$81,25)</f>
        <v>428.77777777777777</v>
      </c>
      <c r="AX3" s="155">
        <v>426.88888888888891</v>
      </c>
      <c r="AY3" s="3">
        <f t="shared" ref="AY3:AY20" si="4">AW3-AX3</f>
        <v>1.8888888888888573</v>
      </c>
      <c r="BA3" s="3">
        <f t="shared" ref="BA3:BA20" si="5">HLOOKUP($BJ3,$E$2:$V$81,14)</f>
        <v>131.61111111111111</v>
      </c>
      <c r="BB3" s="3">
        <f t="shared" ref="BB3:BB20" si="6">HLOOKUP($BJ3,$E$2:$V$81,24)</f>
        <v>297.16666666666669</v>
      </c>
      <c r="BD3" s="3">
        <v>131.83333333333334</v>
      </c>
      <c r="BE3" s="3">
        <v>295.05555555555554</v>
      </c>
      <c r="BG3" s="40">
        <f t="shared" ref="BG3:BG20" si="7">HLOOKUP($BJ3,$E$2:$V$88,84)</f>
        <v>2</v>
      </c>
      <c r="BH3" s="40">
        <v>-3</v>
      </c>
      <c r="BI3" s="140" t="s">
        <v>272</v>
      </c>
      <c r="BJ3" s="139" t="s">
        <v>244</v>
      </c>
      <c r="BK3" s="40">
        <f t="shared" ref="BK3:BK20" si="8">HLOOKUP(BJ3,$E$2:$V$81,62)</f>
        <v>34</v>
      </c>
      <c r="BL3" s="141">
        <f t="shared" ref="BL3:BL20" si="9">HLOOKUP(BJ3,$E$2:$V$81,63)+HLOOKUP(BJ3,$E$2:$V$81,64)</f>
        <v>23</v>
      </c>
      <c r="BM3" s="40">
        <f t="shared" ref="BM3:BM20" si="10">+BK3-BL3</f>
        <v>11</v>
      </c>
      <c r="BN3" s="39">
        <f t="shared" ref="BN3:BN20" si="11">IF(BK3=0,0,+BM3/BK3)</f>
        <v>0.3235294117647059</v>
      </c>
      <c r="BO3" s="51">
        <v>38</v>
      </c>
      <c r="BP3" s="51">
        <v>14</v>
      </c>
      <c r="BQ3" s="39">
        <f t="shared" ref="BQ3:BQ20" si="12">+BP3/BO3</f>
        <v>0.36842105263157893</v>
      </c>
      <c r="BV3" s="2"/>
      <c r="BW3">
        <v>78</v>
      </c>
      <c r="BX3">
        <v>238</v>
      </c>
      <c r="BY3" s="3">
        <f>+BW3/BX3*100</f>
        <v>32.773109243697476</v>
      </c>
      <c r="CC3" s="102" t="s">
        <v>1</v>
      </c>
      <c r="CD3" s="123"/>
      <c r="CE3" s="123"/>
      <c r="CF3" s="129">
        <f>+AP3</f>
        <v>38.52469135802469</v>
      </c>
      <c r="CG3" s="129">
        <f>+AQ3</f>
        <v>35.962962962962962</v>
      </c>
      <c r="CI3" s="101" t="s">
        <v>26</v>
      </c>
      <c r="CJ3" s="123"/>
      <c r="CK3" s="123"/>
      <c r="CL3" s="130">
        <f t="shared" ref="CL3:CM5" si="13">+AP39</f>
        <v>8.4876543209876552</v>
      </c>
      <c r="CM3" s="130">
        <f t="shared" si="13"/>
        <v>8.6358024691358022</v>
      </c>
      <c r="CR3" t="s">
        <v>183</v>
      </c>
      <c r="CS3" t="s">
        <v>184</v>
      </c>
      <c r="CT3" t="s">
        <v>185</v>
      </c>
      <c r="CU3" t="s">
        <v>186</v>
      </c>
    </row>
    <row r="4" spans="1:108" x14ac:dyDescent="0.15">
      <c r="A4" s="91" t="s">
        <v>2</v>
      </c>
      <c r="B4" s="90"/>
      <c r="C4" s="90"/>
      <c r="D4" s="90"/>
      <c r="E4" s="105">
        <f>'[1]Cumulative Stats'!$D12</f>
        <v>176</v>
      </c>
      <c r="F4" s="105">
        <f>'[2]Cumulative Stats'!$D12</f>
        <v>202</v>
      </c>
      <c r="G4" s="105">
        <f>'[3]Cumulative Stats'!$D12</f>
        <v>121</v>
      </c>
      <c r="H4" s="105">
        <f>'[4]Cumulative Stats'!$D12</f>
        <v>109</v>
      </c>
      <c r="I4" s="105">
        <f>'[5]Cumulative Stats'!$D12</f>
        <v>132</v>
      </c>
      <c r="J4" s="105">
        <f>'[6]Cumulative Stats'!$D12</f>
        <v>118</v>
      </c>
      <c r="K4" s="105">
        <f>'[7]Cumulative Stats'!$D12</f>
        <v>160</v>
      </c>
      <c r="L4" s="105">
        <f>'[8]Cumulative Stats'!$D12</f>
        <v>127</v>
      </c>
      <c r="M4" s="105">
        <f>'[9]Cumulative Stats'!$D12</f>
        <v>136</v>
      </c>
      <c r="N4" s="105">
        <f>'[10]Cumulative Stats'!$D12</f>
        <v>188</v>
      </c>
      <c r="O4" s="105">
        <f>'[11]Cumulative Stats'!$D12</f>
        <v>148</v>
      </c>
      <c r="P4" s="105">
        <f>'[12]Cumulative Stats'!$D12</f>
        <v>117</v>
      </c>
      <c r="Q4" s="105">
        <f>'[13]Cumulative Stats'!$D12</f>
        <v>89</v>
      </c>
      <c r="R4" s="105">
        <f>'[14]Cumulative Stats'!$D12</f>
        <v>158</v>
      </c>
      <c r="S4" s="105">
        <f>'[15]Cumulative Stats'!$D12</f>
        <v>115</v>
      </c>
      <c r="T4" s="105">
        <f>'[16]Cumulative Stats'!$D12</f>
        <v>118</v>
      </c>
      <c r="U4" s="105">
        <f>'[17]Cumulative Stats'!$D12</f>
        <v>163</v>
      </c>
      <c r="V4" s="105">
        <f>'[18]Cumulative Stats'!$D12</f>
        <v>98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7">
        <f t="shared" ref="AK4:AK67" si="14">+AK3+1</f>
        <v>3</v>
      </c>
      <c r="AL4">
        <f t="shared" ref="AL4:AL6" si="15">SUM(E4:V4)</f>
        <v>2475</v>
      </c>
      <c r="AM4" s="4">
        <f>+AL4/$D$1</f>
        <v>15.277777777777779</v>
      </c>
      <c r="AN4" s="4"/>
      <c r="AO4" s="67"/>
      <c r="AP4" s="70">
        <f t="shared" ref="AP4:AP6" si="16">+AM4</f>
        <v>15.277777777777779</v>
      </c>
      <c r="AQ4" s="70">
        <v>13.691358024691358</v>
      </c>
      <c r="AR4" s="69"/>
      <c r="AS4" s="139" t="s">
        <v>270</v>
      </c>
      <c r="AT4" s="38">
        <f t="shared" si="0"/>
        <v>2683</v>
      </c>
      <c r="AU4" s="38">
        <f t="shared" si="1"/>
        <v>4342</v>
      </c>
      <c r="AV4" s="38">
        <f t="shared" si="2"/>
        <v>7025</v>
      </c>
      <c r="AW4" s="3">
        <f t="shared" si="3"/>
        <v>390.27777777777777</v>
      </c>
      <c r="AX4" s="155">
        <v>368.6</v>
      </c>
      <c r="AY4" s="3">
        <f t="shared" si="4"/>
        <v>21.677777777777749</v>
      </c>
      <c r="BA4" s="3">
        <f t="shared" si="5"/>
        <v>149.05555555555554</v>
      </c>
      <c r="BB4" s="3">
        <f t="shared" si="6"/>
        <v>241.22222222222223</v>
      </c>
      <c r="BD4" s="155">
        <v>130.05555555555554</v>
      </c>
      <c r="BE4" s="155">
        <v>238.5</v>
      </c>
      <c r="BG4" s="40">
        <f t="shared" si="7"/>
        <v>2</v>
      </c>
      <c r="BH4" s="40">
        <v>3</v>
      </c>
      <c r="BI4" s="140" t="s">
        <v>272</v>
      </c>
      <c r="BJ4" s="139" t="s">
        <v>81</v>
      </c>
      <c r="BK4" s="40">
        <f t="shared" si="8"/>
        <v>19</v>
      </c>
      <c r="BL4" s="141">
        <f t="shared" si="9"/>
        <v>9</v>
      </c>
      <c r="BM4" s="40">
        <f t="shared" si="10"/>
        <v>10</v>
      </c>
      <c r="BN4" s="39">
        <f t="shared" si="11"/>
        <v>0.52631578947368418</v>
      </c>
      <c r="BO4" s="51">
        <v>37</v>
      </c>
      <c r="BP4" s="51">
        <v>17</v>
      </c>
      <c r="BQ4" s="39">
        <f t="shared" si="12"/>
        <v>0.45945945945945948</v>
      </c>
      <c r="BV4" s="2"/>
      <c r="BW4">
        <v>74</v>
      </c>
      <c r="BX4">
        <v>203</v>
      </c>
      <c r="BY4" s="3">
        <f t="shared" ref="BY4:BY34" si="17">+BW4/BX4*100</f>
        <v>36.453201970443352</v>
      </c>
      <c r="CC4" s="124" t="s">
        <v>2</v>
      </c>
      <c r="CD4" s="123"/>
      <c r="CE4" s="123"/>
      <c r="CF4" s="130">
        <f t="shared" ref="CF4:CF24" si="18">+AP4</f>
        <v>15.277777777777779</v>
      </c>
      <c r="CG4" s="130">
        <f t="shared" ref="CG4:CG24" si="19">+AQ4</f>
        <v>13.691358024691358</v>
      </c>
      <c r="CI4" s="123" t="s">
        <v>27</v>
      </c>
      <c r="CJ4" s="123"/>
      <c r="CK4" s="123"/>
      <c r="CL4" s="130">
        <f t="shared" si="13"/>
        <v>335.48765432098764</v>
      </c>
      <c r="CM4" s="130">
        <f t="shared" si="13"/>
        <v>339.67901234567898</v>
      </c>
      <c r="CQ4" t="s">
        <v>187</v>
      </c>
      <c r="CR4" t="s">
        <v>188</v>
      </c>
      <c r="CS4" t="s">
        <v>189</v>
      </c>
      <c r="CT4" t="s">
        <v>190</v>
      </c>
      <c r="CU4" t="s">
        <v>191</v>
      </c>
      <c r="CV4" t="s">
        <v>192</v>
      </c>
      <c r="CW4" t="s">
        <v>193</v>
      </c>
      <c r="CX4" t="s">
        <v>194</v>
      </c>
      <c r="CY4" t="s">
        <v>195</v>
      </c>
      <c r="CZ4" t="s">
        <v>193</v>
      </c>
      <c r="DA4" t="s">
        <v>194</v>
      </c>
      <c r="DB4" t="s">
        <v>195</v>
      </c>
      <c r="DC4" t="s">
        <v>189</v>
      </c>
      <c r="DD4" t="s">
        <v>196</v>
      </c>
    </row>
    <row r="5" spans="1:108" x14ac:dyDescent="0.15">
      <c r="A5" s="91" t="s">
        <v>3</v>
      </c>
      <c r="B5" s="90"/>
      <c r="C5" s="90"/>
      <c r="D5" s="90"/>
      <c r="E5" s="105">
        <f>'[1]Cumulative Stats'!$D13</f>
        <v>181</v>
      </c>
      <c r="F5" s="105">
        <f>'[2]Cumulative Stats'!$D13</f>
        <v>152</v>
      </c>
      <c r="G5" s="105">
        <f>'[3]Cumulative Stats'!$D13</f>
        <v>159</v>
      </c>
      <c r="H5" s="105">
        <f>'[4]Cumulative Stats'!$D13</f>
        <v>179</v>
      </c>
      <c r="I5" s="105">
        <f>'[5]Cumulative Stats'!$D13</f>
        <v>246</v>
      </c>
      <c r="J5" s="105">
        <f>'[6]Cumulative Stats'!$D13</f>
        <v>216</v>
      </c>
      <c r="K5" s="105">
        <f>'[7]Cumulative Stats'!$D13</f>
        <v>165</v>
      </c>
      <c r="L5" s="105">
        <f>'[8]Cumulative Stats'!$D13</f>
        <v>167</v>
      </c>
      <c r="M5" s="105">
        <f>'[9]Cumulative Stats'!$D13</f>
        <v>194</v>
      </c>
      <c r="N5" s="105">
        <f>'[10]Cumulative Stats'!$D13</f>
        <v>147</v>
      </c>
      <c r="O5" s="105">
        <f>'[11]Cumulative Stats'!$D13</f>
        <v>187</v>
      </c>
      <c r="P5" s="105">
        <f>'[12]Cumulative Stats'!$D13</f>
        <v>158</v>
      </c>
      <c r="Q5" s="105">
        <f>'[13]Cumulative Stats'!$D13</f>
        <v>159</v>
      </c>
      <c r="R5" s="105">
        <f>'[14]Cumulative Stats'!$D13</f>
        <v>172</v>
      </c>
      <c r="S5" s="105">
        <f>'[15]Cumulative Stats'!$D13</f>
        <v>182</v>
      </c>
      <c r="T5" s="105">
        <f>'[16]Cumulative Stats'!$D13</f>
        <v>172</v>
      </c>
      <c r="U5" s="105">
        <f>'[17]Cumulative Stats'!$D13</f>
        <v>205</v>
      </c>
      <c r="V5" s="105">
        <f>'[18]Cumulative Stats'!$D13</f>
        <v>156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7">
        <f t="shared" si="14"/>
        <v>4</v>
      </c>
      <c r="AL5">
        <f t="shared" si="15"/>
        <v>3197</v>
      </c>
      <c r="AM5" s="4">
        <f>+AL5/$D$1</f>
        <v>19.734567901234566</v>
      </c>
      <c r="AN5" s="4"/>
      <c r="AO5" s="67"/>
      <c r="AP5" s="70">
        <f t="shared" si="16"/>
        <v>19.734567901234566</v>
      </c>
      <c r="AQ5" s="70">
        <v>19.08024691358025</v>
      </c>
      <c r="AR5" s="74"/>
      <c r="AS5" s="139" t="s">
        <v>254</v>
      </c>
      <c r="AT5" s="38">
        <f t="shared" si="0"/>
        <v>2821</v>
      </c>
      <c r="AU5" s="38">
        <f t="shared" si="1"/>
        <v>3823</v>
      </c>
      <c r="AV5" s="38">
        <f t="shared" si="2"/>
        <v>6644</v>
      </c>
      <c r="AW5" s="3">
        <f t="shared" si="3"/>
        <v>369.11111111111109</v>
      </c>
      <c r="AX5" s="155">
        <v>372.7</v>
      </c>
      <c r="AY5" s="3">
        <f t="shared" si="4"/>
        <v>-3.5888888888889028</v>
      </c>
      <c r="BA5" s="3">
        <f t="shared" si="5"/>
        <v>156.72222222222223</v>
      </c>
      <c r="BB5" s="3">
        <f t="shared" si="6"/>
        <v>212.38888888888889</v>
      </c>
      <c r="BD5" s="155">
        <v>151.05555555555554</v>
      </c>
      <c r="BE5" s="155">
        <v>221.66666666666666</v>
      </c>
      <c r="BG5" s="40">
        <f t="shared" si="7"/>
        <v>-1</v>
      </c>
      <c r="BH5" s="40">
        <v>1</v>
      </c>
      <c r="BI5" s="140" t="s">
        <v>272</v>
      </c>
      <c r="BJ5" s="139" t="s">
        <v>240</v>
      </c>
      <c r="BK5" s="40">
        <f t="shared" si="8"/>
        <v>34</v>
      </c>
      <c r="BL5" s="141">
        <f t="shared" si="9"/>
        <v>14</v>
      </c>
      <c r="BM5" s="40">
        <f t="shared" si="10"/>
        <v>20</v>
      </c>
      <c r="BN5" s="42">
        <f t="shared" si="11"/>
        <v>0.58823529411764708</v>
      </c>
      <c r="BO5" s="51">
        <v>30</v>
      </c>
      <c r="BP5" s="51">
        <v>18</v>
      </c>
      <c r="BQ5" s="42">
        <f t="shared" si="12"/>
        <v>0.6</v>
      </c>
      <c r="BV5" s="2"/>
      <c r="BW5">
        <v>88</v>
      </c>
      <c r="BX5">
        <v>211</v>
      </c>
      <c r="BY5" s="3">
        <f t="shared" si="17"/>
        <v>41.706161137440759</v>
      </c>
      <c r="CC5" s="124" t="s">
        <v>3</v>
      </c>
      <c r="CD5" s="123"/>
      <c r="CE5" s="123"/>
      <c r="CF5" s="130">
        <f t="shared" si="18"/>
        <v>19.734567901234566</v>
      </c>
      <c r="CG5" s="130">
        <f t="shared" si="19"/>
        <v>19.08024691358025</v>
      </c>
      <c r="CI5" s="101" t="s">
        <v>154</v>
      </c>
      <c r="CJ5" s="123"/>
      <c r="CK5" s="123"/>
      <c r="CL5" s="129">
        <f t="shared" si="13"/>
        <v>39.526545454545449</v>
      </c>
      <c r="CM5" s="129">
        <f t="shared" si="13"/>
        <v>39.333809864188702</v>
      </c>
      <c r="CQ5">
        <v>1</v>
      </c>
      <c r="CR5" t="s">
        <v>197</v>
      </c>
      <c r="CS5">
        <v>366</v>
      </c>
      <c r="CT5">
        <v>87</v>
      </c>
      <c r="CU5">
        <v>253</v>
      </c>
      <c r="CV5">
        <v>26</v>
      </c>
      <c r="CW5">
        <v>91</v>
      </c>
      <c r="CX5">
        <v>204</v>
      </c>
      <c r="CY5">
        <v>44.6</v>
      </c>
      <c r="CZ5">
        <v>5</v>
      </c>
      <c r="DA5">
        <v>8</v>
      </c>
      <c r="DB5">
        <v>62.5</v>
      </c>
      <c r="DC5">
        <v>79</v>
      </c>
      <c r="DD5">
        <v>709</v>
      </c>
    </row>
    <row r="6" spans="1:108" x14ac:dyDescent="0.15">
      <c r="A6" s="91" t="s">
        <v>4</v>
      </c>
      <c r="B6" s="90"/>
      <c r="C6" s="101"/>
      <c r="D6" s="90"/>
      <c r="E6" s="105">
        <f>'[1]Cumulative Stats'!$D14</f>
        <v>43</v>
      </c>
      <c r="F6" s="105">
        <f>'[2]Cumulative Stats'!$D14</f>
        <v>33</v>
      </c>
      <c r="G6" s="105">
        <f>'[3]Cumulative Stats'!$D14</f>
        <v>38</v>
      </c>
      <c r="H6" s="105">
        <f>'[4]Cumulative Stats'!$D14</f>
        <v>27</v>
      </c>
      <c r="I6" s="105">
        <f>'[5]Cumulative Stats'!$D14</f>
        <v>32</v>
      </c>
      <c r="J6" s="105">
        <f>'[6]Cumulative Stats'!$D14</f>
        <v>16</v>
      </c>
      <c r="K6" s="105">
        <f>'[7]Cumulative Stats'!$D14</f>
        <v>31</v>
      </c>
      <c r="L6" s="105">
        <f>'[8]Cumulative Stats'!$D14</f>
        <v>30</v>
      </c>
      <c r="M6" s="105">
        <f>'[9]Cumulative Stats'!$D14</f>
        <v>36</v>
      </c>
      <c r="N6" s="105">
        <f>'[10]Cumulative Stats'!$D14</f>
        <v>23</v>
      </c>
      <c r="O6" s="105">
        <f>'[11]Cumulative Stats'!$D14</f>
        <v>32</v>
      </c>
      <c r="P6" s="105">
        <f>'[12]Cumulative Stats'!$D14</f>
        <v>38</v>
      </c>
      <c r="Q6" s="105">
        <f>'[13]Cumulative Stats'!$D14</f>
        <v>37</v>
      </c>
      <c r="R6" s="105">
        <f>'[14]Cumulative Stats'!$D14</f>
        <v>25</v>
      </c>
      <c r="S6" s="105">
        <f>'[15]Cumulative Stats'!$D14</f>
        <v>37</v>
      </c>
      <c r="T6" s="105">
        <f>'[16]Cumulative Stats'!$D14</f>
        <v>25</v>
      </c>
      <c r="U6" s="105">
        <f>'[17]Cumulative Stats'!$D14</f>
        <v>31</v>
      </c>
      <c r="V6" s="105">
        <f>'[18]Cumulative Stats'!$D14</f>
        <v>33</v>
      </c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7">
        <f t="shared" si="14"/>
        <v>5</v>
      </c>
      <c r="AL6">
        <f t="shared" si="15"/>
        <v>567</v>
      </c>
      <c r="AM6" s="4">
        <f>+AL6/$D$1</f>
        <v>3.5</v>
      </c>
      <c r="AN6" s="4"/>
      <c r="AO6" s="67"/>
      <c r="AP6" s="70">
        <f t="shared" si="16"/>
        <v>3.5</v>
      </c>
      <c r="AQ6" s="70">
        <v>3.191358024691358</v>
      </c>
      <c r="AR6" s="69"/>
      <c r="AS6" s="152" t="s">
        <v>255</v>
      </c>
      <c r="AT6" s="38">
        <f t="shared" si="0"/>
        <v>3320</v>
      </c>
      <c r="AU6" s="38">
        <f t="shared" si="1"/>
        <v>3229</v>
      </c>
      <c r="AV6" s="38">
        <f t="shared" si="2"/>
        <v>6549</v>
      </c>
      <c r="AW6" s="3">
        <f t="shared" si="3"/>
        <v>363.83333333333331</v>
      </c>
      <c r="AX6" s="155">
        <v>373</v>
      </c>
      <c r="AY6" s="3">
        <f t="shared" si="4"/>
        <v>-9.1666666666666856</v>
      </c>
      <c r="BA6" s="3">
        <f t="shared" si="5"/>
        <v>184.44444444444446</v>
      </c>
      <c r="BB6" s="3">
        <f t="shared" si="6"/>
        <v>179.38888888888889</v>
      </c>
      <c r="BD6" s="3">
        <v>184.1</v>
      </c>
      <c r="BE6" s="3">
        <v>188.9</v>
      </c>
      <c r="BG6" s="40">
        <f t="shared" si="7"/>
        <v>19</v>
      </c>
      <c r="BH6" s="40">
        <v>-6</v>
      </c>
      <c r="BI6" s="140" t="s">
        <v>272</v>
      </c>
      <c r="BJ6" s="139" t="s">
        <v>241</v>
      </c>
      <c r="BK6" s="40">
        <f t="shared" si="8"/>
        <v>30</v>
      </c>
      <c r="BL6" s="141">
        <f t="shared" si="9"/>
        <v>21</v>
      </c>
      <c r="BM6" s="40">
        <f t="shared" si="10"/>
        <v>9</v>
      </c>
      <c r="BN6" s="39">
        <f t="shared" si="11"/>
        <v>0.3</v>
      </c>
      <c r="BO6" s="51">
        <v>41</v>
      </c>
      <c r="BP6" s="51">
        <v>17</v>
      </c>
      <c r="BQ6" s="39">
        <f t="shared" si="12"/>
        <v>0.41463414634146339</v>
      </c>
      <c r="BV6" s="2"/>
      <c r="BW6">
        <v>87</v>
      </c>
      <c r="BX6">
        <v>248</v>
      </c>
      <c r="BY6" s="3">
        <f t="shared" si="17"/>
        <v>35.080645161290327</v>
      </c>
      <c r="CC6" s="124" t="s">
        <v>4</v>
      </c>
      <c r="CD6" s="123"/>
      <c r="CE6" s="123"/>
      <c r="CF6" s="130">
        <f t="shared" si="18"/>
        <v>3.5</v>
      </c>
      <c r="CG6" s="130">
        <f t="shared" si="19"/>
        <v>3.191358024691358</v>
      </c>
      <c r="CI6" s="123"/>
      <c r="CJ6" s="123"/>
      <c r="CK6" s="123"/>
      <c r="CL6" s="131"/>
      <c r="CM6" s="131"/>
      <c r="CQ6">
        <v>2</v>
      </c>
      <c r="CR6" t="s">
        <v>198</v>
      </c>
      <c r="CS6">
        <v>360</v>
      </c>
      <c r="CT6">
        <v>118</v>
      </c>
      <c r="CU6">
        <v>222</v>
      </c>
      <c r="CV6">
        <v>20</v>
      </c>
      <c r="CW6">
        <v>79</v>
      </c>
      <c r="CX6">
        <v>192</v>
      </c>
      <c r="CY6">
        <v>41.1</v>
      </c>
      <c r="CZ6">
        <v>9</v>
      </c>
      <c r="DA6">
        <v>19</v>
      </c>
      <c r="DB6">
        <v>47.4</v>
      </c>
      <c r="DC6">
        <v>90</v>
      </c>
      <c r="DD6">
        <v>690</v>
      </c>
    </row>
    <row r="7" spans="1:108" x14ac:dyDescent="0.15">
      <c r="A7" s="92" t="s">
        <v>126</v>
      </c>
      <c r="B7" s="90"/>
      <c r="C7" s="90"/>
      <c r="D7" s="90"/>
      <c r="E7" s="106" t="str">
        <f>'[1]Cumulative Stats'!$R15</f>
        <v>78/192</v>
      </c>
      <c r="F7" s="106" t="str">
        <f>'[2]Cumulative Stats'!$R15</f>
        <v>88/220</v>
      </c>
      <c r="G7" s="106" t="str">
        <f>'[3]Cumulative Stats'!$R15</f>
        <v>52/163</v>
      </c>
      <c r="H7" s="106" t="str">
        <f>'[4]Cumulative Stats'!$R15</f>
        <v>79/194</v>
      </c>
      <c r="I7" s="106" t="str">
        <f>'[5]Cumulative Stats'!$R15</f>
        <v>71/165</v>
      </c>
      <c r="J7" s="106" t="str">
        <f>'[6]Cumulative Stats'!$R15</f>
        <v>91/212</v>
      </c>
      <c r="K7" s="106" t="str">
        <f>'[7]Cumulative Stats'!$R15</f>
        <v>68/199</v>
      </c>
      <c r="L7" s="106" t="str">
        <f>'[8]Cumulative Stats'!$R15</f>
        <v>63/179</v>
      </c>
      <c r="M7" s="106" t="str">
        <f>'[9]Cumulative Stats'!$R15</f>
        <v>82/212</v>
      </c>
      <c r="N7" s="106" t="str">
        <f>'[10]Cumulative Stats'!$R15</f>
        <v>91/220</v>
      </c>
      <c r="O7" s="106" t="str">
        <f>'[11]Cumulative Stats'!$R15</f>
        <v>85/196</v>
      </c>
      <c r="P7" s="106" t="str">
        <f>'[12]Cumulative Stats'!$R15</f>
        <v>71/207</v>
      </c>
      <c r="Q7" s="106" t="str">
        <f>'[13]Cumulative Stats'!$R15</f>
        <v>54/200</v>
      </c>
      <c r="R7" s="106" t="str">
        <f>'[14]Cumulative Stats'!$R15</f>
        <v>91/218</v>
      </c>
      <c r="S7" s="106" t="str">
        <f>'[15]Cumulative Stats'!$R15</f>
        <v>78/209</v>
      </c>
      <c r="T7" s="106" t="str">
        <f>'[16]Cumulative Stats'!$R15</f>
        <v>83/227</v>
      </c>
      <c r="U7" s="106" t="str">
        <f>'[17]Cumulative Stats'!$R15</f>
        <v>76/185</v>
      </c>
      <c r="V7" s="106" t="str">
        <f>'[18]Cumulative Stats'!$R15</f>
        <v>58/185</v>
      </c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7">
        <f t="shared" si="14"/>
        <v>6</v>
      </c>
      <c r="AM7" s="4"/>
      <c r="AN7" s="4"/>
      <c r="AO7" s="67"/>
      <c r="AP7" s="71"/>
      <c r="AQ7" s="71"/>
      <c r="AR7" s="74"/>
      <c r="AS7" s="153" t="s">
        <v>264</v>
      </c>
      <c r="AT7" s="38">
        <f t="shared" si="0"/>
        <v>2671</v>
      </c>
      <c r="AU7" s="38">
        <f t="shared" si="1"/>
        <v>3791</v>
      </c>
      <c r="AV7" s="38">
        <f t="shared" si="2"/>
        <v>6462</v>
      </c>
      <c r="AW7" s="3">
        <f t="shared" si="3"/>
        <v>359</v>
      </c>
      <c r="AX7" s="155">
        <v>355.55555555555554</v>
      </c>
      <c r="AY7" s="3">
        <f t="shared" si="4"/>
        <v>3.4444444444444571</v>
      </c>
      <c r="BA7" s="3">
        <f t="shared" si="5"/>
        <v>148.38888888888889</v>
      </c>
      <c r="BB7" s="3">
        <f t="shared" si="6"/>
        <v>210.61111111111111</v>
      </c>
      <c r="BD7" s="155">
        <v>143.83333333333334</v>
      </c>
      <c r="BE7" s="155">
        <v>211.72222222222223</v>
      </c>
      <c r="BG7" s="40">
        <f t="shared" si="7"/>
        <v>-11</v>
      </c>
      <c r="BH7" s="40">
        <v>-4</v>
      </c>
      <c r="BI7" s="140" t="s">
        <v>272</v>
      </c>
      <c r="BJ7" s="139" t="s">
        <v>98</v>
      </c>
      <c r="BK7" s="40">
        <f t="shared" si="8"/>
        <v>46</v>
      </c>
      <c r="BL7" s="141">
        <f t="shared" si="9"/>
        <v>22</v>
      </c>
      <c r="BM7" s="40">
        <f t="shared" si="10"/>
        <v>24</v>
      </c>
      <c r="BN7" s="39">
        <f t="shared" si="11"/>
        <v>0.52173913043478259</v>
      </c>
      <c r="BO7" s="51">
        <v>53</v>
      </c>
      <c r="BP7" s="51">
        <v>26</v>
      </c>
      <c r="BQ7" s="39">
        <f t="shared" si="12"/>
        <v>0.49056603773584906</v>
      </c>
      <c r="BV7" s="2"/>
      <c r="BW7">
        <v>82</v>
      </c>
      <c r="BX7">
        <v>226</v>
      </c>
      <c r="BY7" s="3">
        <f t="shared" si="17"/>
        <v>36.283185840707965</v>
      </c>
      <c r="CC7" s="125"/>
      <c r="CD7" s="123"/>
      <c r="CE7" s="123"/>
      <c r="CF7" s="131"/>
      <c r="CG7" s="131"/>
      <c r="CI7" s="101" t="s">
        <v>29</v>
      </c>
      <c r="CJ7" s="123"/>
      <c r="CK7" s="123"/>
      <c r="CL7" s="130">
        <f t="shared" ref="CL7:CM10" si="20">+AP43</f>
        <v>4.5555555555555554</v>
      </c>
      <c r="CM7" s="130">
        <f t="shared" si="20"/>
        <v>4.0740740740740744</v>
      </c>
      <c r="CQ7">
        <v>3</v>
      </c>
      <c r="CR7" t="s">
        <v>199</v>
      </c>
      <c r="CS7">
        <v>357</v>
      </c>
      <c r="CT7">
        <v>94</v>
      </c>
      <c r="CU7">
        <v>236</v>
      </c>
      <c r="CV7">
        <v>27</v>
      </c>
      <c r="CW7">
        <v>92</v>
      </c>
      <c r="CX7">
        <v>205</v>
      </c>
      <c r="CY7">
        <v>44.9</v>
      </c>
      <c r="CZ7">
        <v>5</v>
      </c>
      <c r="DA7">
        <v>13</v>
      </c>
      <c r="DB7">
        <v>38.5</v>
      </c>
      <c r="DC7">
        <v>84</v>
      </c>
      <c r="DD7">
        <v>677</v>
      </c>
    </row>
    <row r="8" spans="1:108" x14ac:dyDescent="0.15">
      <c r="A8" s="92" t="s">
        <v>127</v>
      </c>
      <c r="B8" s="90"/>
      <c r="C8" s="90"/>
      <c r="D8" s="90"/>
      <c r="E8" s="107">
        <f>'[1]Cumulative Stats'!$E15</f>
        <v>0.40625</v>
      </c>
      <c r="F8" s="107">
        <f>'[2]Cumulative Stats'!$E15</f>
        <v>0.4</v>
      </c>
      <c r="G8" s="107">
        <f>'[3]Cumulative Stats'!$E15</f>
        <v>0.31901840490797545</v>
      </c>
      <c r="H8" s="107">
        <f>'[4]Cumulative Stats'!$E15</f>
        <v>0.40721649484536082</v>
      </c>
      <c r="I8" s="107">
        <f>'[5]Cumulative Stats'!$E15</f>
        <v>0.4303030303030303</v>
      </c>
      <c r="J8" s="107">
        <f>'[6]Cumulative Stats'!$E15</f>
        <v>0.42924528301886794</v>
      </c>
      <c r="K8" s="107">
        <f>'[7]Cumulative Stats'!$E15</f>
        <v>0.34170854271356782</v>
      </c>
      <c r="L8" s="107">
        <f>'[8]Cumulative Stats'!$E15</f>
        <v>0.35195530726256985</v>
      </c>
      <c r="M8" s="107">
        <f>'[9]Cumulative Stats'!$E15</f>
        <v>0.3867924528301887</v>
      </c>
      <c r="N8" s="107">
        <f>'[10]Cumulative Stats'!$E15</f>
        <v>0.41363636363636364</v>
      </c>
      <c r="O8" s="107">
        <f>'[11]Cumulative Stats'!$E15</f>
        <v>0.43367346938775508</v>
      </c>
      <c r="P8" s="107">
        <f>'[12]Cumulative Stats'!$E15</f>
        <v>0.34299516908212563</v>
      </c>
      <c r="Q8" s="107">
        <f>'[13]Cumulative Stats'!$E15</f>
        <v>0.27</v>
      </c>
      <c r="R8" s="107">
        <f>'[14]Cumulative Stats'!$E15</f>
        <v>0.41743119266055045</v>
      </c>
      <c r="S8" s="107">
        <f>'[15]Cumulative Stats'!$E15</f>
        <v>0.37320574162679426</v>
      </c>
      <c r="T8" s="107">
        <f>'[16]Cumulative Stats'!$E15</f>
        <v>0.3656387665198238</v>
      </c>
      <c r="U8" s="107">
        <f>'[17]Cumulative Stats'!$E15</f>
        <v>0.41081081081081083</v>
      </c>
      <c r="V8" s="107">
        <f>'[18]Cumulative Stats'!$E15</f>
        <v>0.31351351351351353</v>
      </c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7">
        <f t="shared" si="14"/>
        <v>7</v>
      </c>
      <c r="AL8" s="42"/>
      <c r="AM8" s="42">
        <f>SUM(E91:V91)/SUM(E92:V92)</f>
        <v>0.37929109684621826</v>
      </c>
      <c r="AN8" s="42"/>
      <c r="AO8" s="72"/>
      <c r="AP8" s="73">
        <f>SUM(E91:AJ91)/SUM(E92:AJ92)</f>
        <v>0.37929109684621826</v>
      </c>
      <c r="AQ8" s="73">
        <v>0.3978888888888889</v>
      </c>
      <c r="AR8" s="74"/>
      <c r="AS8" s="153" t="s">
        <v>262</v>
      </c>
      <c r="AT8" s="38">
        <f t="shared" si="0"/>
        <v>2192</v>
      </c>
      <c r="AU8" s="38">
        <f t="shared" si="1"/>
        <v>4218</v>
      </c>
      <c r="AV8" s="38">
        <f t="shared" si="2"/>
        <v>6410</v>
      </c>
      <c r="AW8" s="3">
        <f t="shared" si="3"/>
        <v>356.11111111111109</v>
      </c>
      <c r="AX8" s="155">
        <v>335</v>
      </c>
      <c r="AY8" s="3">
        <f t="shared" si="4"/>
        <v>21.111111111111086</v>
      </c>
      <c r="BA8" s="3">
        <f t="shared" si="5"/>
        <v>121.77777777777777</v>
      </c>
      <c r="BB8" s="3">
        <f t="shared" si="6"/>
        <v>234.33333333333334</v>
      </c>
      <c r="BD8" s="3">
        <v>121.88888888888889</v>
      </c>
      <c r="BE8" s="3">
        <v>213.11111111111111</v>
      </c>
      <c r="BG8" s="40">
        <f t="shared" si="7"/>
        <v>0</v>
      </c>
      <c r="BH8" s="40">
        <v>-7</v>
      </c>
      <c r="BI8" s="140" t="s">
        <v>272</v>
      </c>
      <c r="BJ8" s="139" t="s">
        <v>286</v>
      </c>
      <c r="BK8" s="40">
        <f t="shared" si="8"/>
        <v>38</v>
      </c>
      <c r="BL8" s="141">
        <f t="shared" si="9"/>
        <v>23</v>
      </c>
      <c r="BM8" s="40">
        <f t="shared" si="10"/>
        <v>15</v>
      </c>
      <c r="BN8" s="39">
        <f t="shared" si="11"/>
        <v>0.39473684210526316</v>
      </c>
      <c r="BO8" s="51">
        <v>36</v>
      </c>
      <c r="BP8" s="51">
        <v>19</v>
      </c>
      <c r="BQ8" s="39">
        <f t="shared" si="12"/>
        <v>0.52777777777777779</v>
      </c>
      <c r="BV8" s="2"/>
      <c r="BW8">
        <v>85</v>
      </c>
      <c r="BX8">
        <v>217</v>
      </c>
      <c r="BY8" s="3">
        <f t="shared" si="17"/>
        <v>39.170506912442399</v>
      </c>
      <c r="CC8" s="104" t="s">
        <v>127</v>
      </c>
      <c r="CD8" s="123"/>
      <c r="CE8" s="123"/>
      <c r="CF8" s="132">
        <f t="shared" si="18"/>
        <v>0.37929109684621826</v>
      </c>
      <c r="CG8" s="132">
        <f t="shared" si="19"/>
        <v>0.3978888888888889</v>
      </c>
      <c r="CI8" s="123" t="s">
        <v>30</v>
      </c>
      <c r="CJ8" s="123"/>
      <c r="CK8" s="123"/>
      <c r="CL8" s="130">
        <f t="shared" si="20"/>
        <v>31.919753086419753</v>
      </c>
      <c r="CM8" s="130">
        <f t="shared" si="20"/>
        <v>29.777777777777779</v>
      </c>
      <c r="CQ8">
        <v>4</v>
      </c>
      <c r="CR8" t="s">
        <v>200</v>
      </c>
      <c r="CS8">
        <v>335</v>
      </c>
      <c r="CT8">
        <v>119</v>
      </c>
      <c r="CU8">
        <v>196</v>
      </c>
      <c r="CV8">
        <v>20</v>
      </c>
      <c r="CW8">
        <v>95</v>
      </c>
      <c r="CX8">
        <v>197</v>
      </c>
      <c r="CY8">
        <v>48.2</v>
      </c>
      <c r="CZ8">
        <v>7</v>
      </c>
      <c r="DA8">
        <v>14</v>
      </c>
      <c r="DB8">
        <v>50</v>
      </c>
      <c r="DC8">
        <v>83</v>
      </c>
      <c r="DD8">
        <v>766</v>
      </c>
    </row>
    <row r="9" spans="1:108" x14ac:dyDescent="0.15">
      <c r="A9" s="92" t="s">
        <v>156</v>
      </c>
      <c r="B9" s="90"/>
      <c r="C9" s="90"/>
      <c r="D9" s="90"/>
      <c r="E9" s="106" t="str">
        <f>'[1]Cumulative Stats'!$R16</f>
        <v>4/6</v>
      </c>
      <c r="F9" s="106" t="str">
        <f>'[2]Cumulative Stats'!$R16</f>
        <v>7/18</v>
      </c>
      <c r="G9" s="106" t="str">
        <f>'[3]Cumulative Stats'!$R16</f>
        <v>7/12</v>
      </c>
      <c r="H9" s="106" t="str">
        <f>'[4]Cumulative Stats'!$R16</f>
        <v>6/13</v>
      </c>
      <c r="I9" s="106" t="str">
        <f>'[5]Cumulative Stats'!$R16</f>
        <v>6/11</v>
      </c>
      <c r="J9" s="106" t="str">
        <f>'[6]Cumulative Stats'!$R16</f>
        <v>5/12</v>
      </c>
      <c r="K9" s="106" t="str">
        <f>'[7]Cumulative Stats'!$R16</f>
        <v>8/20</v>
      </c>
      <c r="L9" s="106" t="str">
        <f>'[8]Cumulative Stats'!$R16</f>
        <v>4/10</v>
      </c>
      <c r="M9" s="106" t="str">
        <f>'[9]Cumulative Stats'!$R16</f>
        <v>5/19</v>
      </c>
      <c r="N9" s="106" t="str">
        <f>'[10]Cumulative Stats'!$R16</f>
        <v>10/11</v>
      </c>
      <c r="O9" s="106" t="str">
        <f>'[11]Cumulative Stats'!$R16</f>
        <v>5/11</v>
      </c>
      <c r="P9" s="106" t="str">
        <f>'[12]Cumulative Stats'!$R16</f>
        <v>7/15</v>
      </c>
      <c r="Q9" s="106" t="str">
        <f>'[13]Cumulative Stats'!$R16</f>
        <v>3/13</v>
      </c>
      <c r="R9" s="106" t="str">
        <f>'[14]Cumulative Stats'!$R16</f>
        <v>3/7</v>
      </c>
      <c r="S9" s="106" t="str">
        <f>'[15]Cumulative Stats'!$R16</f>
        <v>4/13</v>
      </c>
      <c r="T9" s="106" t="str">
        <f>'[16]Cumulative Stats'!$R16</f>
        <v>11/23</v>
      </c>
      <c r="U9" s="106" t="str">
        <f>'[17]Cumulative Stats'!$R16</f>
        <v>4/8</v>
      </c>
      <c r="V9" s="106" t="str">
        <f>'[18]Cumulative Stats'!$R16</f>
        <v>6/24</v>
      </c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7">
        <f t="shared" si="14"/>
        <v>8</v>
      </c>
      <c r="AL9" s="42"/>
      <c r="AM9" s="42"/>
      <c r="AN9" s="42"/>
      <c r="AO9" s="72"/>
      <c r="AP9" s="73"/>
      <c r="AQ9" s="73"/>
      <c r="AR9" s="78"/>
      <c r="AS9" s="153" t="s">
        <v>263</v>
      </c>
      <c r="AT9" s="38">
        <f t="shared" si="0"/>
        <v>3115</v>
      </c>
      <c r="AU9" s="38">
        <f t="shared" si="1"/>
        <v>3033</v>
      </c>
      <c r="AV9" s="38">
        <f t="shared" si="2"/>
        <v>6148</v>
      </c>
      <c r="AW9" s="3">
        <f t="shared" si="3"/>
        <v>341.55555555555554</v>
      </c>
      <c r="AX9" s="155">
        <v>308.5</v>
      </c>
      <c r="AY9" s="3">
        <f t="shared" si="4"/>
        <v>33.055555555555543</v>
      </c>
      <c r="BA9" s="3">
        <f t="shared" si="5"/>
        <v>173.05555555555554</v>
      </c>
      <c r="BB9" s="3">
        <f t="shared" si="6"/>
        <v>168.5</v>
      </c>
      <c r="BD9" s="3">
        <v>158.19999999999999</v>
      </c>
      <c r="BE9" s="3">
        <v>150.30000000000001</v>
      </c>
      <c r="BG9" s="40">
        <f t="shared" si="7"/>
        <v>4</v>
      </c>
      <c r="BH9" s="40">
        <v>-8</v>
      </c>
      <c r="BI9" s="140" t="s">
        <v>272</v>
      </c>
      <c r="BJ9" s="139" t="s">
        <v>247</v>
      </c>
      <c r="BK9" s="40">
        <f t="shared" si="8"/>
        <v>34</v>
      </c>
      <c r="BL9" s="141">
        <f t="shared" si="9"/>
        <v>16</v>
      </c>
      <c r="BM9" s="40">
        <f t="shared" si="10"/>
        <v>18</v>
      </c>
      <c r="BN9" s="39">
        <f t="shared" si="11"/>
        <v>0.52941176470588236</v>
      </c>
      <c r="BO9" s="51">
        <v>44</v>
      </c>
      <c r="BP9" s="51">
        <v>21</v>
      </c>
      <c r="BQ9" s="39">
        <f t="shared" si="12"/>
        <v>0.47727272727272729</v>
      </c>
      <c r="BV9" s="2"/>
      <c r="BY9" s="3"/>
      <c r="CC9" s="104" t="s">
        <v>157</v>
      </c>
      <c r="CD9" s="101"/>
      <c r="CE9" s="123"/>
      <c r="CF9" s="132">
        <f>+AP10</f>
        <v>0.42682926829268292</v>
      </c>
      <c r="CG9" s="159" t="str">
        <f>+AQ10</f>
        <v>-</v>
      </c>
      <c r="CI9" s="123" t="s">
        <v>31</v>
      </c>
      <c r="CJ9" s="123"/>
      <c r="CK9" s="123"/>
      <c r="CL9" s="129">
        <f t="shared" si="20"/>
        <v>7.0067750677506782</v>
      </c>
      <c r="CM9" s="129">
        <f t="shared" si="20"/>
        <v>7.3090909090909086</v>
      </c>
      <c r="CQ9">
        <v>5</v>
      </c>
      <c r="CR9" t="s">
        <v>201</v>
      </c>
      <c r="CS9">
        <v>330</v>
      </c>
      <c r="CT9">
        <v>148</v>
      </c>
      <c r="CU9">
        <v>161</v>
      </c>
      <c r="CV9">
        <v>21</v>
      </c>
      <c r="CW9">
        <v>81</v>
      </c>
      <c r="CX9">
        <v>203</v>
      </c>
      <c r="CY9">
        <v>39.9</v>
      </c>
      <c r="CZ9">
        <v>16</v>
      </c>
      <c r="DA9">
        <v>25</v>
      </c>
      <c r="DB9">
        <v>64</v>
      </c>
      <c r="DC9">
        <v>83</v>
      </c>
      <c r="DD9">
        <v>675</v>
      </c>
    </row>
    <row r="10" spans="1:108" x14ac:dyDescent="0.15">
      <c r="A10" s="92" t="s">
        <v>157</v>
      </c>
      <c r="B10" s="90"/>
      <c r="C10" s="90"/>
      <c r="D10" s="90"/>
      <c r="E10" s="107">
        <f>'[1]Cumulative Stats'!$E16</f>
        <v>0.66666666666666663</v>
      </c>
      <c r="F10" s="107">
        <f>'[2]Cumulative Stats'!$E16</f>
        <v>0.3888888888888889</v>
      </c>
      <c r="G10" s="107">
        <f>'[3]Cumulative Stats'!$E16</f>
        <v>0.58333333333333337</v>
      </c>
      <c r="H10" s="107">
        <f>'[4]Cumulative Stats'!$E16</f>
        <v>0.46153846153846156</v>
      </c>
      <c r="I10" s="107">
        <f>'[5]Cumulative Stats'!$E16</f>
        <v>0.54545454545454541</v>
      </c>
      <c r="J10" s="107">
        <f>'[6]Cumulative Stats'!$E16</f>
        <v>0.41666666666666669</v>
      </c>
      <c r="K10" s="107">
        <f>'[7]Cumulative Stats'!$E16</f>
        <v>0.4</v>
      </c>
      <c r="L10" s="107">
        <f>'[8]Cumulative Stats'!$E16</f>
        <v>0.4</v>
      </c>
      <c r="M10" s="107">
        <f>'[9]Cumulative Stats'!$E16</f>
        <v>0.26315789473684209</v>
      </c>
      <c r="N10" s="107">
        <f>'[10]Cumulative Stats'!$E16</f>
        <v>0.90909090909090906</v>
      </c>
      <c r="O10" s="107">
        <f>'[11]Cumulative Stats'!$E16</f>
        <v>0.45454545454545453</v>
      </c>
      <c r="P10" s="107">
        <f>'[12]Cumulative Stats'!$E16</f>
        <v>0.46666666666666667</v>
      </c>
      <c r="Q10" s="107">
        <f>'[13]Cumulative Stats'!$E16</f>
        <v>0.23076923076923078</v>
      </c>
      <c r="R10" s="107">
        <f>'[14]Cumulative Stats'!$E16</f>
        <v>0.42857142857142855</v>
      </c>
      <c r="S10" s="107">
        <f>'[15]Cumulative Stats'!$E16</f>
        <v>0.30769230769230771</v>
      </c>
      <c r="T10" s="107">
        <f>'[16]Cumulative Stats'!$E16</f>
        <v>0.47826086956521741</v>
      </c>
      <c r="U10" s="107">
        <f>'[17]Cumulative Stats'!$E16</f>
        <v>0.5</v>
      </c>
      <c r="V10" s="107">
        <f>'[18]Cumulative Stats'!$E16</f>
        <v>0.25</v>
      </c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7">
        <f t="shared" si="14"/>
        <v>9</v>
      </c>
      <c r="AL10" s="42"/>
      <c r="AM10" s="42">
        <f>SUM(E93:V93)/SUM(E94:V94)</f>
        <v>0.42682926829268292</v>
      </c>
      <c r="AN10" s="42"/>
      <c r="AO10" s="72"/>
      <c r="AP10" s="73">
        <f>SUM(E93:AJ93)/SUM(E94:AJ94)</f>
        <v>0.42682926829268292</v>
      </c>
      <c r="AQ10" s="149" t="s">
        <v>143</v>
      </c>
      <c r="AR10" s="69"/>
      <c r="AS10" s="139" t="s">
        <v>298</v>
      </c>
      <c r="AT10" s="38">
        <f t="shared" si="0"/>
        <v>2542</v>
      </c>
      <c r="AU10" s="38">
        <f t="shared" si="1"/>
        <v>3514</v>
      </c>
      <c r="AV10" s="38">
        <f t="shared" si="2"/>
        <v>6056</v>
      </c>
      <c r="AW10" s="3">
        <f t="shared" si="3"/>
        <v>336.44444444444446</v>
      </c>
      <c r="AX10" s="155">
        <v>357</v>
      </c>
      <c r="AY10" s="3">
        <f t="shared" si="4"/>
        <v>-20.555555555555543</v>
      </c>
      <c r="BA10" s="3">
        <f t="shared" si="5"/>
        <v>141.22222222222223</v>
      </c>
      <c r="BB10" s="3">
        <f t="shared" si="6"/>
        <v>195.22222222222223</v>
      </c>
      <c r="BD10" s="155">
        <v>156.66666666666666</v>
      </c>
      <c r="BE10" s="155">
        <v>200.33333333333334</v>
      </c>
      <c r="BG10" s="40">
        <f t="shared" si="7"/>
        <v>35</v>
      </c>
      <c r="BH10" s="40">
        <v>18</v>
      </c>
      <c r="BI10" s="140" t="s">
        <v>272</v>
      </c>
      <c r="BJ10" s="139" t="s">
        <v>250</v>
      </c>
      <c r="BK10" s="40">
        <f t="shared" si="8"/>
        <v>24</v>
      </c>
      <c r="BL10" s="141">
        <f t="shared" si="9"/>
        <v>10</v>
      </c>
      <c r="BM10" s="40">
        <f t="shared" si="10"/>
        <v>14</v>
      </c>
      <c r="BN10" s="39">
        <f t="shared" si="11"/>
        <v>0.58333333333333337</v>
      </c>
      <c r="BO10" s="51">
        <v>26</v>
      </c>
      <c r="BP10" s="51">
        <v>13</v>
      </c>
      <c r="BQ10" s="39">
        <f t="shared" si="12"/>
        <v>0.5</v>
      </c>
      <c r="BV10" s="2"/>
      <c r="BY10" s="3"/>
      <c r="CC10" s="104"/>
      <c r="CD10" s="123"/>
      <c r="CE10" s="123"/>
      <c r="CF10" s="132"/>
      <c r="CG10" s="132"/>
      <c r="CI10" s="142" t="s">
        <v>225</v>
      </c>
      <c r="CJ10" s="123"/>
      <c r="CK10" s="123"/>
      <c r="CL10" s="129">
        <f t="shared" si="20"/>
        <v>1.4259259259259258</v>
      </c>
      <c r="CM10" s="129">
        <f t="shared" si="20"/>
        <v>1.1543209876543212</v>
      </c>
      <c r="CQ10">
        <v>6</v>
      </c>
      <c r="CR10" t="s">
        <v>202</v>
      </c>
      <c r="CS10">
        <v>319</v>
      </c>
      <c r="CT10">
        <v>129</v>
      </c>
      <c r="CU10">
        <v>167</v>
      </c>
      <c r="CV10">
        <v>23</v>
      </c>
      <c r="CW10">
        <v>83</v>
      </c>
      <c r="CX10">
        <v>226</v>
      </c>
      <c r="CY10">
        <v>36.700000000000003</v>
      </c>
      <c r="CZ10">
        <v>10</v>
      </c>
      <c r="DA10">
        <v>23</v>
      </c>
      <c r="DB10">
        <v>43.5</v>
      </c>
      <c r="DC10">
        <v>90</v>
      </c>
      <c r="DD10">
        <v>771</v>
      </c>
    </row>
    <row r="11" spans="1:108" x14ac:dyDescent="0.15">
      <c r="A11" s="90"/>
      <c r="B11" s="90"/>
      <c r="C11" s="90"/>
      <c r="D11" s="90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7">
        <f t="shared" si="14"/>
        <v>10</v>
      </c>
      <c r="AM11" s="4"/>
      <c r="AN11" s="4"/>
      <c r="AO11" s="67"/>
      <c r="AP11" s="71"/>
      <c r="AQ11" s="71"/>
      <c r="AR11" s="74"/>
      <c r="AS11" s="139" t="s">
        <v>259</v>
      </c>
      <c r="AT11" s="38">
        <f t="shared" si="0"/>
        <v>1959</v>
      </c>
      <c r="AU11" s="38">
        <f t="shared" si="1"/>
        <v>3797</v>
      </c>
      <c r="AV11" s="38">
        <f t="shared" si="2"/>
        <v>5756</v>
      </c>
      <c r="AW11" s="3">
        <f t="shared" si="3"/>
        <v>319.77777777777777</v>
      </c>
      <c r="AX11" s="155">
        <v>299.39999999999998</v>
      </c>
      <c r="AY11" s="3">
        <f t="shared" si="4"/>
        <v>20.377777777777794</v>
      </c>
      <c r="BA11" s="3">
        <f t="shared" si="5"/>
        <v>108.83333333333333</v>
      </c>
      <c r="BB11" s="3">
        <f t="shared" si="6"/>
        <v>210.94444444444446</v>
      </c>
      <c r="BD11" s="3">
        <v>96.166666666666671</v>
      </c>
      <c r="BE11" s="3">
        <v>203.27777777777777</v>
      </c>
      <c r="BG11" s="40">
        <f t="shared" si="7"/>
        <v>13</v>
      </c>
      <c r="BH11" s="40">
        <v>-3</v>
      </c>
      <c r="BI11" s="140" t="s">
        <v>272</v>
      </c>
      <c r="BJ11" s="139" t="s">
        <v>245</v>
      </c>
      <c r="BK11" s="40">
        <f t="shared" si="8"/>
        <v>34</v>
      </c>
      <c r="BL11" s="141">
        <f t="shared" si="9"/>
        <v>22</v>
      </c>
      <c r="BM11" s="40">
        <f t="shared" si="10"/>
        <v>12</v>
      </c>
      <c r="BN11" s="39">
        <f t="shared" si="11"/>
        <v>0.35294117647058826</v>
      </c>
      <c r="BO11" s="51">
        <v>45</v>
      </c>
      <c r="BP11" s="51">
        <v>21</v>
      </c>
      <c r="BQ11" s="39">
        <f t="shared" si="12"/>
        <v>0.46666666666666667</v>
      </c>
      <c r="BV11" s="8"/>
      <c r="BW11">
        <v>118</v>
      </c>
      <c r="BX11">
        <v>235</v>
      </c>
      <c r="BY11" s="3">
        <f t="shared" si="17"/>
        <v>50.212765957446805</v>
      </c>
      <c r="CC11" s="123"/>
      <c r="CD11" s="123"/>
      <c r="CE11" s="123"/>
      <c r="CF11" s="131"/>
      <c r="CG11" s="131"/>
      <c r="CI11" s="123"/>
      <c r="CJ11" s="123"/>
      <c r="CK11" s="123"/>
      <c r="CL11" s="133"/>
      <c r="CM11" s="133"/>
      <c r="CQ11">
        <v>7</v>
      </c>
      <c r="CR11" t="s">
        <v>203</v>
      </c>
      <c r="CS11">
        <v>317</v>
      </c>
      <c r="CT11">
        <v>85</v>
      </c>
      <c r="CU11">
        <v>206</v>
      </c>
      <c r="CV11">
        <v>26</v>
      </c>
      <c r="CW11">
        <v>87</v>
      </c>
      <c r="CX11">
        <v>224</v>
      </c>
      <c r="CY11">
        <v>38.799999999999997</v>
      </c>
      <c r="CZ11">
        <v>13</v>
      </c>
      <c r="DA11">
        <v>19</v>
      </c>
      <c r="DB11">
        <v>68.400000000000006</v>
      </c>
      <c r="DC11">
        <v>90</v>
      </c>
      <c r="DD11">
        <v>725</v>
      </c>
    </row>
    <row r="12" spans="1:108" x14ac:dyDescent="0.15">
      <c r="A12" s="90" t="s">
        <v>5</v>
      </c>
      <c r="B12" s="90"/>
      <c r="C12" s="90"/>
      <c r="D12" s="90"/>
      <c r="E12" s="93">
        <f>'[1]Cumulative Stats'!$D18</f>
        <v>570</v>
      </c>
      <c r="F12" s="93">
        <f>'[2]Cumulative Stats'!$D18</f>
        <v>684</v>
      </c>
      <c r="G12" s="93">
        <f>'[3]Cumulative Stats'!$D18</f>
        <v>429</v>
      </c>
      <c r="H12" s="93">
        <f>'[4]Cumulative Stats'!$D18</f>
        <v>496</v>
      </c>
      <c r="I12" s="93">
        <f>'[5]Cumulative Stats'!$D18</f>
        <v>414</v>
      </c>
      <c r="J12" s="93">
        <f>'[6]Cumulative Stats'!$D18</f>
        <v>507</v>
      </c>
      <c r="K12" s="93">
        <f>'[7]Cumulative Stats'!$D18</f>
        <v>550</v>
      </c>
      <c r="L12" s="93">
        <f>'[8]Cumulative Stats'!$D18</f>
        <v>490</v>
      </c>
      <c r="M12" s="93">
        <f>'[9]Cumulative Stats'!$D18</f>
        <v>528</v>
      </c>
      <c r="N12" s="93">
        <f>'[10]Cumulative Stats'!$D18</f>
        <v>700</v>
      </c>
      <c r="O12" s="93">
        <f>'[11]Cumulative Stats'!$D18</f>
        <v>534</v>
      </c>
      <c r="P12" s="93">
        <f>'[12]Cumulative Stats'!$D18</f>
        <v>505</v>
      </c>
      <c r="Q12" s="93">
        <f>'[13]Cumulative Stats'!$D18</f>
        <v>397</v>
      </c>
      <c r="R12" s="93">
        <f>'[14]Cumulative Stats'!$D18</f>
        <v>612</v>
      </c>
      <c r="S12" s="93">
        <f>'[15]Cumulative Stats'!$D18</f>
        <v>521</v>
      </c>
      <c r="T12" s="93">
        <f>'[16]Cumulative Stats'!$D18</f>
        <v>560</v>
      </c>
      <c r="U12" s="93">
        <f>'[17]Cumulative Stats'!$D18</f>
        <v>541</v>
      </c>
      <c r="V12" s="93">
        <f>'[18]Cumulative Stats'!$D18</f>
        <v>442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7">
        <f t="shared" si="14"/>
        <v>11</v>
      </c>
      <c r="AL12">
        <f t="shared" ref="AL12:AL13" si="21">SUM(E12:V12)</f>
        <v>9480</v>
      </c>
      <c r="AM12" s="4">
        <f>+AL12/$D$1</f>
        <v>58.518518518518519</v>
      </c>
      <c r="AN12" s="4"/>
      <c r="AO12" s="67"/>
      <c r="AP12" s="70">
        <f t="shared" ref="AP12:AP13" si="22">+AM12</f>
        <v>58.518518518518519</v>
      </c>
      <c r="AQ12" s="70">
        <v>58.37654320987653</v>
      </c>
      <c r="AR12" s="74"/>
      <c r="AS12" s="153" t="s">
        <v>260</v>
      </c>
      <c r="AT12" s="38">
        <f t="shared" si="0"/>
        <v>2487</v>
      </c>
      <c r="AU12" s="38">
        <f t="shared" si="1"/>
        <v>3141</v>
      </c>
      <c r="AV12" s="38">
        <f t="shared" si="2"/>
        <v>5628</v>
      </c>
      <c r="AW12" s="3">
        <f t="shared" si="3"/>
        <v>312.66666666666669</v>
      </c>
      <c r="AX12" s="155">
        <v>315.10000000000002</v>
      </c>
      <c r="AY12" s="3">
        <f t="shared" si="4"/>
        <v>-2.4333333333333371</v>
      </c>
      <c r="BA12" s="3">
        <f t="shared" si="5"/>
        <v>138.16666666666666</v>
      </c>
      <c r="BB12" s="3">
        <f t="shared" si="6"/>
        <v>174.5</v>
      </c>
      <c r="BD12" s="3">
        <v>136.88888888888889</v>
      </c>
      <c r="BE12" s="3">
        <v>178.16666666666666</v>
      </c>
      <c r="BG12" s="40">
        <f t="shared" si="7"/>
        <v>-3</v>
      </c>
      <c r="BH12" s="40">
        <v>-3</v>
      </c>
      <c r="BI12" s="140" t="s">
        <v>272</v>
      </c>
      <c r="BJ12" s="139" t="s">
        <v>52</v>
      </c>
      <c r="BK12" s="40">
        <f t="shared" si="8"/>
        <v>44</v>
      </c>
      <c r="BL12" s="141">
        <f t="shared" si="9"/>
        <v>25</v>
      </c>
      <c r="BM12" s="40">
        <f t="shared" si="10"/>
        <v>19</v>
      </c>
      <c r="BN12" s="42">
        <f t="shared" si="11"/>
        <v>0.43181818181818182</v>
      </c>
      <c r="BO12" s="51">
        <v>46</v>
      </c>
      <c r="BP12" s="51">
        <v>17</v>
      </c>
      <c r="BQ12" s="42">
        <f t="shared" si="12"/>
        <v>0.36956521739130432</v>
      </c>
      <c r="BV12" s="2"/>
      <c r="BW12">
        <v>81</v>
      </c>
      <c r="BX12">
        <v>226</v>
      </c>
      <c r="BY12" s="3">
        <f t="shared" si="17"/>
        <v>35.840707964601769</v>
      </c>
      <c r="CC12" s="101" t="s">
        <v>5</v>
      </c>
      <c r="CD12" s="123"/>
      <c r="CE12" s="123"/>
      <c r="CF12" s="130">
        <f t="shared" si="18"/>
        <v>58.518518518518519</v>
      </c>
      <c r="CG12" s="130">
        <f t="shared" si="19"/>
        <v>58.37654320987653</v>
      </c>
      <c r="CI12" s="101" t="s">
        <v>33</v>
      </c>
      <c r="CJ12" s="123"/>
      <c r="CK12" s="123"/>
      <c r="CL12" s="130">
        <f t="shared" ref="CL12:CM14" si="23">+AP49</f>
        <v>8.0617283950617278</v>
      </c>
      <c r="CM12" s="130">
        <f t="shared" si="23"/>
        <v>7.7654320987654319</v>
      </c>
      <c r="CQ12">
        <v>8</v>
      </c>
      <c r="CR12" t="s">
        <v>204</v>
      </c>
      <c r="CS12">
        <v>309</v>
      </c>
      <c r="CT12">
        <v>81</v>
      </c>
      <c r="CU12">
        <v>204</v>
      </c>
      <c r="CV12">
        <v>24</v>
      </c>
      <c r="CW12">
        <v>67</v>
      </c>
      <c r="CX12">
        <v>207</v>
      </c>
      <c r="CY12">
        <v>32.4</v>
      </c>
      <c r="CZ12">
        <v>6</v>
      </c>
      <c r="DA12">
        <v>19</v>
      </c>
      <c r="DB12">
        <v>31.6</v>
      </c>
      <c r="DC12">
        <v>98</v>
      </c>
      <c r="DD12">
        <v>944</v>
      </c>
    </row>
    <row r="13" spans="1:108" x14ac:dyDescent="0.15">
      <c r="A13" s="90" t="s">
        <v>6</v>
      </c>
      <c r="B13" s="90"/>
      <c r="C13" s="90"/>
      <c r="D13" s="90"/>
      <c r="E13" s="93">
        <f>'[1]Cumulative Stats'!$D19</f>
        <v>2821</v>
      </c>
      <c r="F13" s="93">
        <f>'[2]Cumulative Stats'!$D19</f>
        <v>3320</v>
      </c>
      <c r="G13" s="93">
        <f>'[3]Cumulative Stats'!$D19</f>
        <v>2031</v>
      </c>
      <c r="H13" s="93">
        <f>'[4]Cumulative Stats'!$D19</f>
        <v>1843</v>
      </c>
      <c r="I13" s="93">
        <f>'[5]Cumulative Stats'!$D19</f>
        <v>2369</v>
      </c>
      <c r="J13" s="93">
        <f>'[6]Cumulative Stats'!$D19</f>
        <v>1959</v>
      </c>
      <c r="K13" s="93">
        <f>'[7]Cumulative Stats'!$D19</f>
        <v>2487</v>
      </c>
      <c r="L13" s="93">
        <f>'[8]Cumulative Stats'!$D19</f>
        <v>2186</v>
      </c>
      <c r="M13" s="93">
        <f>'[9]Cumulative Stats'!$D19</f>
        <v>2192</v>
      </c>
      <c r="N13" s="93">
        <f>'[10]Cumulative Stats'!$D19</f>
        <v>3115</v>
      </c>
      <c r="O13" s="93">
        <f>'[11]Cumulative Stats'!$D19</f>
        <v>2671</v>
      </c>
      <c r="P13" s="93">
        <f>'[12]Cumulative Stats'!$D19</f>
        <v>2212</v>
      </c>
      <c r="Q13" s="93">
        <f>'[13]Cumulative Stats'!$D19</f>
        <v>1559</v>
      </c>
      <c r="R13" s="93">
        <f>'[14]Cumulative Stats'!$D19</f>
        <v>2542</v>
      </c>
      <c r="S13" s="93">
        <f>'[15]Cumulative Stats'!$D19</f>
        <v>1845</v>
      </c>
      <c r="T13" s="93">
        <f>'[16]Cumulative Stats'!$D19</f>
        <v>1836</v>
      </c>
      <c r="U13" s="93">
        <f>'[17]Cumulative Stats'!$D19</f>
        <v>2683</v>
      </c>
      <c r="V13" s="93">
        <f>'[18]Cumulative Stats'!$D19</f>
        <v>1780</v>
      </c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7">
        <f t="shared" si="14"/>
        <v>12</v>
      </c>
      <c r="AL13">
        <f t="shared" si="21"/>
        <v>41451</v>
      </c>
      <c r="AM13" s="4">
        <f>+AL13/D1</f>
        <v>255.87037037037038</v>
      </c>
      <c r="AN13" s="4"/>
      <c r="AO13" s="67"/>
      <c r="AP13" s="70">
        <f t="shared" si="22"/>
        <v>255.87037037037038</v>
      </c>
      <c r="AQ13" s="70">
        <v>257.67901234567898</v>
      </c>
      <c r="AR13" s="74"/>
      <c r="AS13" s="139" t="s">
        <v>257</v>
      </c>
      <c r="AT13" s="38">
        <f t="shared" si="0"/>
        <v>1843</v>
      </c>
      <c r="AU13" s="38">
        <f t="shared" si="1"/>
        <v>3676</v>
      </c>
      <c r="AV13" s="38">
        <f t="shared" si="2"/>
        <v>5519</v>
      </c>
      <c r="AW13" s="3">
        <f t="shared" si="3"/>
        <v>306.61111111111109</v>
      </c>
      <c r="AX13" s="155">
        <v>295.8</v>
      </c>
      <c r="AY13" s="3">
        <f t="shared" si="4"/>
        <v>10.811111111111074</v>
      </c>
      <c r="BA13" s="3">
        <f t="shared" si="5"/>
        <v>102.38888888888889</v>
      </c>
      <c r="BB13" s="3">
        <f t="shared" si="6"/>
        <v>204.22222222222223</v>
      </c>
      <c r="BD13" s="3">
        <v>114.22222222222223</v>
      </c>
      <c r="BE13" s="3">
        <v>181.61111111111111</v>
      </c>
      <c r="BG13" s="40">
        <f t="shared" si="7"/>
        <v>-3</v>
      </c>
      <c r="BH13" s="40">
        <v>13</v>
      </c>
      <c r="BI13" s="140" t="s">
        <v>272</v>
      </c>
      <c r="BJ13" s="139" t="s">
        <v>243</v>
      </c>
      <c r="BK13" s="40">
        <f t="shared" si="8"/>
        <v>26</v>
      </c>
      <c r="BL13" s="141">
        <f t="shared" si="9"/>
        <v>17</v>
      </c>
      <c r="BM13" s="40">
        <f t="shared" si="10"/>
        <v>9</v>
      </c>
      <c r="BN13" s="39">
        <f t="shared" si="11"/>
        <v>0.34615384615384615</v>
      </c>
      <c r="BO13" s="51">
        <v>18</v>
      </c>
      <c r="BP13" s="51">
        <v>9</v>
      </c>
      <c r="BQ13" s="39">
        <f t="shared" si="12"/>
        <v>0.5</v>
      </c>
      <c r="BV13" s="2"/>
      <c r="BW13">
        <v>75</v>
      </c>
      <c r="BX13">
        <v>236</v>
      </c>
      <c r="BY13" s="3">
        <f t="shared" si="17"/>
        <v>31.779661016949152</v>
      </c>
      <c r="CC13" s="123" t="s">
        <v>6</v>
      </c>
      <c r="CD13" s="123"/>
      <c r="CE13" s="123"/>
      <c r="CF13" s="130">
        <f t="shared" si="18"/>
        <v>255.87037037037038</v>
      </c>
      <c r="CG13" s="130">
        <f t="shared" si="19"/>
        <v>257.67901234567898</v>
      </c>
      <c r="CI13" s="123" t="s">
        <v>30</v>
      </c>
      <c r="CJ13" s="123"/>
      <c r="CK13" s="123"/>
      <c r="CL13" s="130">
        <f t="shared" si="23"/>
        <v>157.4814814814815</v>
      </c>
      <c r="CM13" s="130">
        <f t="shared" si="23"/>
        <v>149.0185185185185</v>
      </c>
      <c r="CQ13">
        <v>9</v>
      </c>
      <c r="CR13" t="s">
        <v>205</v>
      </c>
      <c r="CS13">
        <v>307</v>
      </c>
      <c r="CT13">
        <v>118</v>
      </c>
      <c r="CU13">
        <v>171</v>
      </c>
      <c r="CV13">
        <v>18</v>
      </c>
      <c r="CW13">
        <v>93</v>
      </c>
      <c r="CX13">
        <v>235</v>
      </c>
      <c r="CY13">
        <v>39.6</v>
      </c>
      <c r="CZ13">
        <v>5</v>
      </c>
      <c r="DA13">
        <v>14</v>
      </c>
      <c r="DB13">
        <v>35.700000000000003</v>
      </c>
      <c r="DC13">
        <v>103</v>
      </c>
      <c r="DD13">
        <v>934</v>
      </c>
    </row>
    <row r="14" spans="1:108" x14ac:dyDescent="0.15">
      <c r="A14" s="89" t="s">
        <v>7</v>
      </c>
      <c r="B14" s="90"/>
      <c r="C14" s="90"/>
      <c r="D14" s="90"/>
      <c r="E14" s="100">
        <f>'[1]Cumulative Stats'!$D20</f>
        <v>4.9491228070175435</v>
      </c>
      <c r="F14" s="100">
        <f>'[2]Cumulative Stats'!$D20</f>
        <v>4.8538011695906436</v>
      </c>
      <c r="G14" s="100">
        <f>'[3]Cumulative Stats'!$D20</f>
        <v>4.7342657342657342</v>
      </c>
      <c r="H14" s="100">
        <f>'[4]Cumulative Stats'!$D20</f>
        <v>3.715725806451613</v>
      </c>
      <c r="I14" s="100">
        <f>'[5]Cumulative Stats'!$D20</f>
        <v>5.7222222222222223</v>
      </c>
      <c r="J14" s="100">
        <f>'[6]Cumulative Stats'!$D20</f>
        <v>3.863905325443787</v>
      </c>
      <c r="K14" s="100">
        <f>'[7]Cumulative Stats'!$D20</f>
        <v>4.5218181818181815</v>
      </c>
      <c r="L14" s="100">
        <f>'[8]Cumulative Stats'!$D20</f>
        <v>4.4612244897959181</v>
      </c>
      <c r="M14" s="100">
        <f>'[9]Cumulative Stats'!$D20</f>
        <v>4.1515151515151514</v>
      </c>
      <c r="N14" s="100">
        <f>'[10]Cumulative Stats'!$D20</f>
        <v>4.45</v>
      </c>
      <c r="O14" s="100">
        <f>'[11]Cumulative Stats'!$D20</f>
        <v>5.0018726591760299</v>
      </c>
      <c r="P14" s="100">
        <f>'[12]Cumulative Stats'!$D20</f>
        <v>4.3801980198019805</v>
      </c>
      <c r="Q14" s="100">
        <f>'[13]Cumulative Stats'!$D20</f>
        <v>3.9269521410579347</v>
      </c>
      <c r="R14" s="100">
        <f>'[14]Cumulative Stats'!$D20</f>
        <v>4.1535947712418304</v>
      </c>
      <c r="S14" s="100">
        <f>'[15]Cumulative Stats'!$D20</f>
        <v>3.5412667946257197</v>
      </c>
      <c r="T14" s="100">
        <f>'[16]Cumulative Stats'!$D20</f>
        <v>3.2785714285714285</v>
      </c>
      <c r="U14" s="100">
        <f>'[17]Cumulative Stats'!$D20</f>
        <v>4.9593345656192236</v>
      </c>
      <c r="V14" s="100">
        <f>'[18]Cumulative Stats'!$D20</f>
        <v>4.0271493212669682</v>
      </c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7">
        <f t="shared" si="14"/>
        <v>13</v>
      </c>
      <c r="AM14" s="13">
        <f>+AL13/AL12</f>
        <v>4.3724683544303797</v>
      </c>
      <c r="AN14" s="13"/>
      <c r="AO14" s="67"/>
      <c r="AP14" s="68">
        <f>+AP13/AP12</f>
        <v>4.3724683544303797</v>
      </c>
      <c r="AQ14" s="68">
        <f>+AQ13/AQ12</f>
        <v>4.4140848049064187</v>
      </c>
      <c r="AR14" s="69"/>
      <c r="AS14" s="153" t="s">
        <v>261</v>
      </c>
      <c r="AT14" s="38">
        <f t="shared" si="0"/>
        <v>2186</v>
      </c>
      <c r="AU14" s="38">
        <f t="shared" si="1"/>
        <v>3032</v>
      </c>
      <c r="AV14" s="38">
        <f t="shared" si="2"/>
        <v>5218</v>
      </c>
      <c r="AW14" s="3">
        <f t="shared" si="3"/>
        <v>289.88888888888891</v>
      </c>
      <c r="AX14" s="155">
        <v>271.89999999999998</v>
      </c>
      <c r="AY14" s="3">
        <f t="shared" si="4"/>
        <v>17.988888888888937</v>
      </c>
      <c r="BA14" s="3">
        <f t="shared" si="5"/>
        <v>121.44444444444444</v>
      </c>
      <c r="BB14" s="3">
        <f t="shared" si="6"/>
        <v>168.44444444444446</v>
      </c>
      <c r="BD14" s="3">
        <v>120.16666666666667</v>
      </c>
      <c r="BE14" s="3">
        <v>151.77777777777777</v>
      </c>
      <c r="BG14" s="40">
        <f t="shared" si="7"/>
        <v>-10</v>
      </c>
      <c r="BH14" s="40">
        <v>-7</v>
      </c>
      <c r="BI14" s="140" t="s">
        <v>272</v>
      </c>
      <c r="BJ14" s="139" t="s">
        <v>246</v>
      </c>
      <c r="BK14" s="40">
        <f t="shared" si="8"/>
        <v>35</v>
      </c>
      <c r="BL14" s="141">
        <f t="shared" si="9"/>
        <v>21</v>
      </c>
      <c r="BM14" s="40">
        <f t="shared" si="10"/>
        <v>14</v>
      </c>
      <c r="BN14" s="39">
        <f t="shared" si="11"/>
        <v>0.4</v>
      </c>
      <c r="BO14" s="51">
        <v>49</v>
      </c>
      <c r="BP14" s="51">
        <v>17</v>
      </c>
      <c r="BQ14" s="39">
        <f t="shared" si="12"/>
        <v>0.34693877551020408</v>
      </c>
      <c r="BV14" s="2"/>
      <c r="BW14">
        <v>65</v>
      </c>
      <c r="BX14">
        <v>226</v>
      </c>
      <c r="BY14" s="3">
        <f t="shared" si="17"/>
        <v>28.761061946902654</v>
      </c>
      <c r="CC14" s="102" t="s">
        <v>7</v>
      </c>
      <c r="CD14" s="123"/>
      <c r="CE14" s="123"/>
      <c r="CF14" s="129">
        <f t="shared" si="18"/>
        <v>4.3724683544303797</v>
      </c>
      <c r="CG14" s="129">
        <f t="shared" si="19"/>
        <v>4.4140848049064187</v>
      </c>
      <c r="CI14" s="101" t="s">
        <v>153</v>
      </c>
      <c r="CJ14" s="123"/>
      <c r="CK14" s="123"/>
      <c r="CL14" s="129">
        <f t="shared" si="23"/>
        <v>19.534456355283311</v>
      </c>
      <c r="CM14" s="129">
        <f t="shared" si="23"/>
        <v>19.189984101748806</v>
      </c>
      <c r="CQ14">
        <v>10</v>
      </c>
      <c r="CR14" t="s">
        <v>206</v>
      </c>
      <c r="CS14">
        <v>306</v>
      </c>
      <c r="CT14">
        <v>113</v>
      </c>
      <c r="CU14">
        <v>159</v>
      </c>
      <c r="CV14">
        <v>34</v>
      </c>
      <c r="CW14">
        <v>75</v>
      </c>
      <c r="CX14">
        <v>220</v>
      </c>
      <c r="CY14">
        <v>34.1</v>
      </c>
      <c r="CZ14">
        <v>8</v>
      </c>
      <c r="DA14">
        <v>20</v>
      </c>
      <c r="DB14">
        <v>40</v>
      </c>
      <c r="DC14">
        <v>148</v>
      </c>
      <c r="DD14">
        <v>1276</v>
      </c>
    </row>
    <row r="15" spans="1:108" x14ac:dyDescent="0.15">
      <c r="A15" s="90"/>
      <c r="B15" s="90"/>
      <c r="C15" s="90"/>
      <c r="D15" s="90"/>
      <c r="E15" s="156">
        <f>'[1]Cumulative Stats'!$E19</f>
        <v>156.72222222222223</v>
      </c>
      <c r="F15" s="156">
        <f>'[2]Cumulative Stats'!$E19</f>
        <v>184.44444444444446</v>
      </c>
      <c r="G15" s="156">
        <f>'[3]Cumulative Stats'!$E19</f>
        <v>112.83333333333333</v>
      </c>
      <c r="H15" s="156">
        <f>'[4]Cumulative Stats'!$E19</f>
        <v>102.38888888888889</v>
      </c>
      <c r="I15" s="156">
        <f>'[5]Cumulative Stats'!$E19</f>
        <v>131.61111111111111</v>
      </c>
      <c r="J15" s="156">
        <f>'[6]Cumulative Stats'!$E19</f>
        <v>108.83333333333333</v>
      </c>
      <c r="K15" s="156">
        <f>'[7]Cumulative Stats'!$E19</f>
        <v>138.16666666666666</v>
      </c>
      <c r="L15" s="156">
        <f>'[8]Cumulative Stats'!$E19</f>
        <v>121.44444444444444</v>
      </c>
      <c r="M15" s="156">
        <f>'[9]Cumulative Stats'!$E19</f>
        <v>121.77777777777777</v>
      </c>
      <c r="N15" s="156">
        <f>'[10]Cumulative Stats'!$E19</f>
        <v>173.05555555555554</v>
      </c>
      <c r="O15" s="156">
        <f>'[11]Cumulative Stats'!$E19</f>
        <v>148.38888888888889</v>
      </c>
      <c r="P15" s="156">
        <f>'[12]Cumulative Stats'!$E19</f>
        <v>122.88888888888889</v>
      </c>
      <c r="Q15" s="156">
        <f>'[13]Cumulative Stats'!$E19</f>
        <v>86.611111111111114</v>
      </c>
      <c r="R15" s="156">
        <f>'[14]Cumulative Stats'!$E19</f>
        <v>141.22222222222223</v>
      </c>
      <c r="S15" s="156">
        <f>'[15]Cumulative Stats'!$E19</f>
        <v>102.5</v>
      </c>
      <c r="T15" s="156">
        <f>'[16]Cumulative Stats'!$E19</f>
        <v>102</v>
      </c>
      <c r="U15" s="156">
        <f>'[17]Cumulative Stats'!$E19</f>
        <v>149.05555555555554</v>
      </c>
      <c r="V15" s="156">
        <f>'[18]Cumulative Stats'!$E19</f>
        <v>98.888888888888886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7">
        <f t="shared" si="14"/>
        <v>14</v>
      </c>
      <c r="AM15" s="4"/>
      <c r="AN15" s="4"/>
      <c r="AO15" s="67"/>
      <c r="AP15" s="71"/>
      <c r="AQ15" s="71"/>
      <c r="AR15" s="74"/>
      <c r="AS15" s="139" t="s">
        <v>256</v>
      </c>
      <c r="AT15" s="38">
        <f t="shared" si="0"/>
        <v>2031</v>
      </c>
      <c r="AU15" s="38">
        <f t="shared" si="1"/>
        <v>3154</v>
      </c>
      <c r="AV15" s="38">
        <f t="shared" si="2"/>
        <v>5185</v>
      </c>
      <c r="AW15" s="3">
        <f t="shared" si="3"/>
        <v>288.05555555555554</v>
      </c>
      <c r="AX15" s="155">
        <v>297.8</v>
      </c>
      <c r="AY15" s="3">
        <f t="shared" si="4"/>
        <v>-9.7444444444444684</v>
      </c>
      <c r="BA15" s="3">
        <f t="shared" si="5"/>
        <v>112.83333333333333</v>
      </c>
      <c r="BB15" s="3">
        <f t="shared" si="6"/>
        <v>175.22222222222223</v>
      </c>
      <c r="BD15" s="3">
        <v>123.88888888888889</v>
      </c>
      <c r="BE15" s="3">
        <v>173.94444444444446</v>
      </c>
      <c r="BG15" s="40">
        <f t="shared" si="7"/>
        <v>-36</v>
      </c>
      <c r="BH15" s="40">
        <v>12</v>
      </c>
      <c r="BI15" s="140" t="s">
        <v>272</v>
      </c>
      <c r="BJ15" s="139" t="s">
        <v>242</v>
      </c>
      <c r="BK15" s="40">
        <f t="shared" si="8"/>
        <v>44</v>
      </c>
      <c r="BL15" s="141">
        <f t="shared" si="9"/>
        <v>18</v>
      </c>
      <c r="BM15" s="40">
        <f t="shared" si="10"/>
        <v>26</v>
      </c>
      <c r="BN15" s="39">
        <f t="shared" si="11"/>
        <v>0.59090909090909094</v>
      </c>
      <c r="BO15" s="51">
        <v>28</v>
      </c>
      <c r="BP15" s="51">
        <v>13</v>
      </c>
      <c r="BQ15" s="39">
        <f t="shared" si="12"/>
        <v>0.4642857142857143</v>
      </c>
      <c r="BV15" s="2"/>
      <c r="BW15">
        <v>100</v>
      </c>
      <c r="BX15">
        <v>232</v>
      </c>
      <c r="BY15" s="3">
        <f t="shared" si="17"/>
        <v>43.103448275862064</v>
      </c>
      <c r="CC15" s="123"/>
      <c r="CD15" s="123"/>
      <c r="CE15" s="123"/>
      <c r="CF15" s="131"/>
      <c r="CG15" s="131"/>
      <c r="CI15" s="123"/>
      <c r="CJ15" s="123"/>
      <c r="CK15" s="123"/>
      <c r="CL15" s="131"/>
      <c r="CM15" s="131"/>
      <c r="CQ15">
        <v>11</v>
      </c>
      <c r="CR15" t="s">
        <v>207</v>
      </c>
      <c r="CS15">
        <v>303</v>
      </c>
      <c r="CT15">
        <v>97</v>
      </c>
      <c r="CU15">
        <v>175</v>
      </c>
      <c r="CV15">
        <v>31</v>
      </c>
      <c r="CW15">
        <v>82</v>
      </c>
      <c r="CX15">
        <v>210</v>
      </c>
      <c r="CY15">
        <v>39</v>
      </c>
      <c r="CZ15">
        <v>4</v>
      </c>
      <c r="DA15">
        <v>10</v>
      </c>
      <c r="DB15">
        <v>40</v>
      </c>
      <c r="DC15">
        <v>90</v>
      </c>
      <c r="DD15">
        <v>673</v>
      </c>
    </row>
    <row r="16" spans="1:108" x14ac:dyDescent="0.15">
      <c r="A16" s="90" t="s">
        <v>8</v>
      </c>
      <c r="B16" s="90"/>
      <c r="C16" s="90"/>
      <c r="D16" s="90"/>
      <c r="E16" s="93">
        <f>'[1]Cumulative Stats'!$D22</f>
        <v>532</v>
      </c>
      <c r="F16" s="93">
        <f>'[2]Cumulative Stats'!$D22</f>
        <v>482</v>
      </c>
      <c r="G16" s="93">
        <f>'[3]Cumulative Stats'!$D22</f>
        <v>545</v>
      </c>
      <c r="H16" s="93">
        <f>'[4]Cumulative Stats'!$D22</f>
        <v>488</v>
      </c>
      <c r="I16" s="93">
        <f>'[5]Cumulative Stats'!$D22</f>
        <v>614</v>
      </c>
      <c r="J16" s="93">
        <f>'[6]Cumulative Stats'!$D22</f>
        <v>576</v>
      </c>
      <c r="K16" s="93">
        <f>'[7]Cumulative Stats'!$D22</f>
        <v>544</v>
      </c>
      <c r="L16" s="93">
        <f>'[8]Cumulative Stats'!$D22</f>
        <v>498</v>
      </c>
      <c r="M16" s="93">
        <f>'[9]Cumulative Stats'!$D22</f>
        <v>568</v>
      </c>
      <c r="N16" s="93">
        <f>'[10]Cumulative Stats'!$D22</f>
        <v>409</v>
      </c>
      <c r="O16" s="93">
        <f>'[11]Cumulative Stats'!$D22</f>
        <v>574</v>
      </c>
      <c r="P16" s="93">
        <f>'[12]Cumulative Stats'!$D22</f>
        <v>476</v>
      </c>
      <c r="Q16" s="93">
        <f>'[13]Cumulative Stats'!$D22</f>
        <v>614</v>
      </c>
      <c r="R16" s="93">
        <f>'[14]Cumulative Stats'!$D22</f>
        <v>477</v>
      </c>
      <c r="S16" s="93">
        <f>'[15]Cumulative Stats'!$D22</f>
        <v>521</v>
      </c>
      <c r="T16" s="93">
        <f>'[16]Cumulative Stats'!$D22</f>
        <v>499</v>
      </c>
      <c r="U16" s="93">
        <f>'[17]Cumulative Stats'!$D22</f>
        <v>579</v>
      </c>
      <c r="V16" s="93">
        <f>'[18]Cumulative Stats'!$D22</f>
        <v>533</v>
      </c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7">
        <f t="shared" si="14"/>
        <v>15</v>
      </c>
      <c r="AL16">
        <f t="shared" ref="AL16:AL22" si="24">SUM(E16:V16)</f>
        <v>9529</v>
      </c>
      <c r="AM16" s="4">
        <f t="shared" ref="AM16:AM22" si="25">+AL16/$D$1</f>
        <v>58.820987654320987</v>
      </c>
      <c r="AN16" s="4"/>
      <c r="AO16" s="67"/>
      <c r="AP16" s="70">
        <f t="shared" ref="AP16:AP22" si="26">+AM16</f>
        <v>58.820987654320987</v>
      </c>
      <c r="AQ16" s="70">
        <v>59.104938271604929</v>
      </c>
      <c r="AR16" s="74"/>
      <c r="AS16" s="139" t="s">
        <v>269</v>
      </c>
      <c r="AT16" s="38">
        <f t="shared" si="0"/>
        <v>1836</v>
      </c>
      <c r="AU16" s="38">
        <f t="shared" si="1"/>
        <v>3291</v>
      </c>
      <c r="AV16" s="38">
        <f t="shared" si="2"/>
        <v>5127</v>
      </c>
      <c r="AW16" s="3">
        <f t="shared" si="3"/>
        <v>284.83333333333331</v>
      </c>
      <c r="AX16" s="155">
        <v>267.10000000000002</v>
      </c>
      <c r="AY16" s="3">
        <f t="shared" si="4"/>
        <v>17.733333333333292</v>
      </c>
      <c r="BA16" s="3">
        <f t="shared" si="5"/>
        <v>102</v>
      </c>
      <c r="BB16" s="3">
        <f t="shared" si="6"/>
        <v>182.83333333333334</v>
      </c>
      <c r="BD16" s="3">
        <v>122.5</v>
      </c>
      <c r="BE16" s="3">
        <v>144.61111111111111</v>
      </c>
      <c r="BG16" s="40">
        <f t="shared" si="7"/>
        <v>11</v>
      </c>
      <c r="BH16" s="40">
        <v>18</v>
      </c>
      <c r="BI16" s="140" t="s">
        <v>272</v>
      </c>
      <c r="BJ16" s="139" t="s">
        <v>251</v>
      </c>
      <c r="BK16" s="40">
        <f t="shared" si="8"/>
        <v>24</v>
      </c>
      <c r="BL16" s="141">
        <f t="shared" si="9"/>
        <v>13</v>
      </c>
      <c r="BM16" s="40">
        <f t="shared" si="10"/>
        <v>11</v>
      </c>
      <c r="BN16" s="39">
        <f t="shared" si="11"/>
        <v>0.45833333333333331</v>
      </c>
      <c r="BO16" s="51">
        <v>32</v>
      </c>
      <c r="BP16" s="51">
        <v>19</v>
      </c>
      <c r="BQ16" s="39">
        <f t="shared" si="12"/>
        <v>0.59375</v>
      </c>
      <c r="BV16" s="2"/>
      <c r="BW16">
        <v>103</v>
      </c>
      <c r="BX16">
        <v>248</v>
      </c>
      <c r="BY16" s="3">
        <f t="shared" si="17"/>
        <v>41.532258064516128</v>
      </c>
      <c r="CC16" s="101" t="s">
        <v>8</v>
      </c>
      <c r="CD16" s="123"/>
      <c r="CE16" s="123"/>
      <c r="CF16" s="130">
        <f t="shared" si="18"/>
        <v>58.820987654320987</v>
      </c>
      <c r="CG16" s="130">
        <f t="shared" si="19"/>
        <v>59.104938271604929</v>
      </c>
      <c r="CI16" s="90" t="s">
        <v>220</v>
      </c>
      <c r="CJ16" s="123"/>
      <c r="CK16" s="123"/>
      <c r="CL16" s="130">
        <f t="shared" ref="CL16:CM18" si="27">+AP54</f>
        <v>9.3333333333333339</v>
      </c>
      <c r="CM16" s="130">
        <f t="shared" si="27"/>
        <v>9.1049382716049365</v>
      </c>
      <c r="CQ16">
        <v>12</v>
      </c>
      <c r="CR16" t="s">
        <v>208</v>
      </c>
      <c r="CS16">
        <v>300</v>
      </c>
      <c r="CT16">
        <v>91</v>
      </c>
      <c r="CU16">
        <v>189</v>
      </c>
      <c r="CV16">
        <v>20</v>
      </c>
      <c r="CW16">
        <v>92</v>
      </c>
      <c r="CX16">
        <v>230</v>
      </c>
      <c r="CY16">
        <v>40</v>
      </c>
      <c r="CZ16">
        <v>3</v>
      </c>
      <c r="DA16">
        <v>10</v>
      </c>
      <c r="DB16">
        <v>30</v>
      </c>
      <c r="DC16">
        <v>72</v>
      </c>
      <c r="DD16">
        <v>595</v>
      </c>
    </row>
    <row r="17" spans="1:108" x14ac:dyDescent="0.15">
      <c r="A17" s="90" t="s">
        <v>9</v>
      </c>
      <c r="B17" s="90"/>
      <c r="C17" s="90"/>
      <c r="D17" s="90"/>
      <c r="E17" s="93">
        <f>'[1]Cumulative Stats'!$D23</f>
        <v>329</v>
      </c>
      <c r="F17" s="93">
        <f>'[2]Cumulative Stats'!$D23</f>
        <v>265</v>
      </c>
      <c r="G17" s="93">
        <f>'[3]Cumulative Stats'!$D23</f>
        <v>286</v>
      </c>
      <c r="H17" s="93">
        <f>'[4]Cumulative Stats'!$D23</f>
        <v>299</v>
      </c>
      <c r="I17" s="93">
        <f>'[5]Cumulative Stats'!$D23</f>
        <v>385</v>
      </c>
      <c r="J17" s="93">
        <f>'[6]Cumulative Stats'!$D23</f>
        <v>335</v>
      </c>
      <c r="K17" s="93">
        <f>'[7]Cumulative Stats'!$D23</f>
        <v>290</v>
      </c>
      <c r="L17" s="93">
        <f>'[8]Cumulative Stats'!$D23</f>
        <v>301</v>
      </c>
      <c r="M17" s="93">
        <f>'[9]Cumulative Stats'!$D23</f>
        <v>331</v>
      </c>
      <c r="N17" s="93">
        <f>'[10]Cumulative Stats'!$D23</f>
        <v>244</v>
      </c>
      <c r="O17" s="93">
        <f>'[11]Cumulative Stats'!$D23</f>
        <v>310</v>
      </c>
      <c r="P17" s="93">
        <f>'[12]Cumulative Stats'!$D23</f>
        <v>276</v>
      </c>
      <c r="Q17" s="93">
        <f>'[13]Cumulative Stats'!$D23</f>
        <v>282</v>
      </c>
      <c r="R17" s="93">
        <f>'[14]Cumulative Stats'!$D23</f>
        <v>292</v>
      </c>
      <c r="S17" s="93">
        <f>'[15]Cumulative Stats'!$D23</f>
        <v>275</v>
      </c>
      <c r="T17" s="93">
        <f>'[16]Cumulative Stats'!$D23</f>
        <v>275</v>
      </c>
      <c r="U17" s="93">
        <f>'[17]Cumulative Stats'!$D23</f>
        <v>348</v>
      </c>
      <c r="V17" s="93">
        <f>'[18]Cumulative Stats'!$D23</f>
        <v>284</v>
      </c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7">
        <f t="shared" si="14"/>
        <v>16</v>
      </c>
      <c r="AL17">
        <f t="shared" si="24"/>
        <v>5407</v>
      </c>
      <c r="AM17" s="4">
        <f t="shared" si="25"/>
        <v>33.376543209876544</v>
      </c>
      <c r="AN17" s="4"/>
      <c r="AO17" s="67"/>
      <c r="AP17" s="70">
        <f t="shared" si="26"/>
        <v>33.376543209876544</v>
      </c>
      <c r="AQ17" s="70">
        <v>32.987654320987659</v>
      </c>
      <c r="AR17" s="78"/>
      <c r="AS17" s="139" t="s">
        <v>268</v>
      </c>
      <c r="AT17" s="38">
        <f t="shared" si="0"/>
        <v>1845</v>
      </c>
      <c r="AU17" s="38">
        <f t="shared" si="1"/>
        <v>3225</v>
      </c>
      <c r="AV17" s="38">
        <f t="shared" si="2"/>
        <v>5070</v>
      </c>
      <c r="AW17" s="3">
        <f t="shared" si="3"/>
        <v>281.66666666666669</v>
      </c>
      <c r="AX17" s="155">
        <v>272.7</v>
      </c>
      <c r="AY17" s="3">
        <f t="shared" si="4"/>
        <v>8.966666666666697</v>
      </c>
      <c r="BA17" s="3">
        <f t="shared" si="5"/>
        <v>102.5</v>
      </c>
      <c r="BB17" s="3">
        <f t="shared" si="6"/>
        <v>179.16666666666666</v>
      </c>
      <c r="BD17" s="3">
        <v>111.72222222222223</v>
      </c>
      <c r="BE17" s="3">
        <v>161</v>
      </c>
      <c r="BG17" s="40">
        <f t="shared" si="7"/>
        <v>2</v>
      </c>
      <c r="BH17" s="40">
        <v>-20</v>
      </c>
      <c r="BI17" s="140" t="s">
        <v>272</v>
      </c>
      <c r="BJ17" s="139" t="s">
        <v>237</v>
      </c>
      <c r="BK17" s="40">
        <f t="shared" si="8"/>
        <v>47</v>
      </c>
      <c r="BL17" s="141">
        <f t="shared" si="9"/>
        <v>31</v>
      </c>
      <c r="BM17" s="40">
        <f t="shared" si="10"/>
        <v>16</v>
      </c>
      <c r="BN17" s="39">
        <f t="shared" si="11"/>
        <v>0.34042553191489361</v>
      </c>
      <c r="BO17" s="51">
        <v>55</v>
      </c>
      <c r="BP17" s="51">
        <v>27</v>
      </c>
      <c r="BQ17" s="39">
        <f t="shared" si="12"/>
        <v>0.49090909090909091</v>
      </c>
      <c r="BV17" s="2"/>
      <c r="BW17">
        <v>92</v>
      </c>
      <c r="BX17">
        <v>245</v>
      </c>
      <c r="BY17" s="3">
        <f t="shared" si="17"/>
        <v>37.551020408163268</v>
      </c>
      <c r="CC17" s="101" t="s">
        <v>9</v>
      </c>
      <c r="CD17" s="123"/>
      <c r="CE17" s="123"/>
      <c r="CF17" s="130">
        <f t="shared" si="18"/>
        <v>33.376543209876544</v>
      </c>
      <c r="CG17" s="130">
        <f t="shared" si="19"/>
        <v>32.987654320987659</v>
      </c>
      <c r="CI17" s="90" t="s">
        <v>226</v>
      </c>
      <c r="CJ17" s="123"/>
      <c r="CK17" s="123"/>
      <c r="CL17" s="130">
        <f t="shared" si="27"/>
        <v>1.308641975308642</v>
      </c>
      <c r="CM17" s="130">
        <f t="shared" si="27"/>
        <v>1.3395061728395061</v>
      </c>
      <c r="CQ17">
        <v>13</v>
      </c>
      <c r="CR17" t="s">
        <v>209</v>
      </c>
      <c r="CS17">
        <v>295</v>
      </c>
      <c r="CT17">
        <v>106</v>
      </c>
      <c r="CU17">
        <v>175</v>
      </c>
      <c r="CV17">
        <v>14</v>
      </c>
      <c r="CW17">
        <v>94</v>
      </c>
      <c r="CX17">
        <v>218</v>
      </c>
      <c r="CY17">
        <v>43.1</v>
      </c>
      <c r="CZ17">
        <v>2</v>
      </c>
      <c r="DA17">
        <v>5</v>
      </c>
      <c r="DB17">
        <v>40</v>
      </c>
      <c r="DC17">
        <v>100</v>
      </c>
      <c r="DD17">
        <v>903</v>
      </c>
    </row>
    <row r="18" spans="1:108" x14ac:dyDescent="0.15">
      <c r="A18" s="90" t="s">
        <v>10</v>
      </c>
      <c r="B18" s="90"/>
      <c r="C18" s="90"/>
      <c r="D18" s="90"/>
      <c r="E18" s="100">
        <f>'[1]Cumulative Stats'!$D24</f>
        <v>61.842105263157897</v>
      </c>
      <c r="F18" s="100">
        <f>'[2]Cumulative Stats'!$D24</f>
        <v>54.979253112033199</v>
      </c>
      <c r="G18" s="100">
        <f>'[3]Cumulative Stats'!$D24</f>
        <v>52.477064220183486</v>
      </c>
      <c r="H18" s="100">
        <f>'[4]Cumulative Stats'!$D24</f>
        <v>61.270491803278695</v>
      </c>
      <c r="I18" s="100">
        <f>'[5]Cumulative Stats'!$D24</f>
        <v>62.703583061889248</v>
      </c>
      <c r="J18" s="100">
        <f>'[6]Cumulative Stats'!$D24</f>
        <v>58.159722222222221</v>
      </c>
      <c r="K18" s="100">
        <f>'[7]Cumulative Stats'!$D24</f>
        <v>53.308823529411761</v>
      </c>
      <c r="L18" s="100">
        <f>'[8]Cumulative Stats'!$D24</f>
        <v>60.441767068273087</v>
      </c>
      <c r="M18" s="100">
        <f>'[9]Cumulative Stats'!$D24</f>
        <v>58.274647887323937</v>
      </c>
      <c r="N18" s="100">
        <f>'[10]Cumulative Stats'!$D24</f>
        <v>59.657701711491441</v>
      </c>
      <c r="O18" s="100">
        <f>'[11]Cumulative Stats'!$D24</f>
        <v>54.00696864111498</v>
      </c>
      <c r="P18" s="100">
        <f>'[12]Cumulative Stats'!$D24</f>
        <v>57.983193277310932</v>
      </c>
      <c r="Q18" s="100">
        <f>'[13]Cumulative Stats'!$D24</f>
        <v>45.928338762214985</v>
      </c>
      <c r="R18" s="100">
        <f>'[14]Cumulative Stats'!$D24</f>
        <v>61.215932914046121</v>
      </c>
      <c r="S18" s="100">
        <f>'[15]Cumulative Stats'!$D24</f>
        <v>52.783109404990405</v>
      </c>
      <c r="T18" s="100">
        <f>'[16]Cumulative Stats'!$D24</f>
        <v>55.110220440881761</v>
      </c>
      <c r="U18" s="100">
        <f>'[17]Cumulative Stats'!$D24</f>
        <v>60.103626943005182</v>
      </c>
      <c r="V18" s="100">
        <f>'[18]Cumulative Stats'!$D24</f>
        <v>53.283302063789876</v>
      </c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7">
        <f t="shared" si="14"/>
        <v>17</v>
      </c>
      <c r="AM18" s="4">
        <f>+AL17/AL16</f>
        <v>0.56742575296463427</v>
      </c>
      <c r="AN18" s="4"/>
      <c r="AO18" s="75"/>
      <c r="AP18" s="68">
        <f>+AP17/AP16*100</f>
        <v>56.742575296463428</v>
      </c>
      <c r="AQ18" s="68">
        <f>+AQ17/AQ16*100</f>
        <v>55.812010443864246</v>
      </c>
      <c r="AR18" s="69"/>
      <c r="AS18" s="139" t="s">
        <v>271</v>
      </c>
      <c r="AT18" s="38">
        <f t="shared" si="0"/>
        <v>1780</v>
      </c>
      <c r="AU18" s="38">
        <f t="shared" si="1"/>
        <v>3159</v>
      </c>
      <c r="AV18" s="38">
        <f t="shared" si="2"/>
        <v>4939</v>
      </c>
      <c r="AW18" s="3">
        <f t="shared" si="3"/>
        <v>274.38888888888891</v>
      </c>
      <c r="AX18" s="155">
        <v>295.8</v>
      </c>
      <c r="AY18" s="3">
        <f t="shared" si="4"/>
        <v>-21.411111111111097</v>
      </c>
      <c r="BA18" s="3">
        <f t="shared" si="5"/>
        <v>98.888888888888886</v>
      </c>
      <c r="BB18" s="3">
        <f t="shared" si="6"/>
        <v>175.5</v>
      </c>
      <c r="BD18" s="3">
        <v>111.22222222222223</v>
      </c>
      <c r="BE18" s="3">
        <v>184.55555555555554</v>
      </c>
      <c r="BG18" s="40">
        <f t="shared" si="7"/>
        <v>-19</v>
      </c>
      <c r="BH18" s="40">
        <v>-15</v>
      </c>
      <c r="BI18" s="140" t="s">
        <v>272</v>
      </c>
      <c r="BJ18" s="139" t="s">
        <v>252</v>
      </c>
      <c r="BK18" s="40">
        <f t="shared" si="8"/>
        <v>45</v>
      </c>
      <c r="BL18" s="141">
        <f t="shared" si="9"/>
        <v>24</v>
      </c>
      <c r="BM18" s="40">
        <f t="shared" si="10"/>
        <v>21</v>
      </c>
      <c r="BN18" s="39">
        <f t="shared" si="11"/>
        <v>0.46666666666666667</v>
      </c>
      <c r="BO18" s="51">
        <v>34</v>
      </c>
      <c r="BP18" s="51">
        <v>20</v>
      </c>
      <c r="BQ18" s="39">
        <f t="shared" si="12"/>
        <v>0.58823529411764708</v>
      </c>
      <c r="BV18" s="2"/>
      <c r="BW18">
        <v>98</v>
      </c>
      <c r="BX18">
        <v>215</v>
      </c>
      <c r="BY18" s="3">
        <f t="shared" si="17"/>
        <v>45.581395348837212</v>
      </c>
      <c r="CC18" s="101" t="s">
        <v>10</v>
      </c>
      <c r="CD18" s="123"/>
      <c r="CE18" s="123"/>
      <c r="CF18" s="129">
        <f t="shared" si="18"/>
        <v>56.742575296463428</v>
      </c>
      <c r="CG18" s="129">
        <f t="shared" si="19"/>
        <v>55.812010443864246</v>
      </c>
      <c r="CI18" s="90" t="s">
        <v>227</v>
      </c>
      <c r="CJ18" s="123"/>
      <c r="CK18" s="123"/>
      <c r="CL18" s="129">
        <f t="shared" si="27"/>
        <v>14.02116402116402</v>
      </c>
      <c r="CM18" s="129">
        <f t="shared" si="27"/>
        <v>14.711864406779663</v>
      </c>
      <c r="CQ18">
        <v>14</v>
      </c>
      <c r="CR18" t="s">
        <v>210</v>
      </c>
      <c r="CS18">
        <v>265</v>
      </c>
      <c r="CT18">
        <v>87</v>
      </c>
      <c r="CU18">
        <v>154</v>
      </c>
      <c r="CV18">
        <v>24</v>
      </c>
      <c r="CW18">
        <v>75</v>
      </c>
      <c r="CX18">
        <v>202</v>
      </c>
      <c r="CY18">
        <v>37.1</v>
      </c>
      <c r="CZ18">
        <v>5</v>
      </c>
      <c r="DA18">
        <v>7</v>
      </c>
      <c r="DB18">
        <v>71.400000000000006</v>
      </c>
      <c r="DC18">
        <v>78</v>
      </c>
      <c r="DD18">
        <v>675</v>
      </c>
    </row>
    <row r="19" spans="1:108" x14ac:dyDescent="0.15">
      <c r="A19" s="90" t="s">
        <v>11</v>
      </c>
      <c r="B19" s="90"/>
      <c r="C19" s="90"/>
      <c r="D19" s="90"/>
      <c r="E19" s="93">
        <f>'[1]Cumulative Stats'!$D25</f>
        <v>4076</v>
      </c>
      <c r="F19" s="93">
        <f>'[2]Cumulative Stats'!$D25</f>
        <v>3443</v>
      </c>
      <c r="G19" s="93">
        <f>'[3]Cumulative Stats'!$D25</f>
        <v>3375</v>
      </c>
      <c r="H19" s="93">
        <f>'[4]Cumulative Stats'!$D25</f>
        <v>4042</v>
      </c>
      <c r="I19" s="93">
        <f>'[5]Cumulative Stats'!$D25</f>
        <v>5799</v>
      </c>
      <c r="J19" s="93">
        <f>'[6]Cumulative Stats'!$D25</f>
        <v>4142</v>
      </c>
      <c r="K19" s="93">
        <f>'[7]Cumulative Stats'!$D25</f>
        <v>3426</v>
      </c>
      <c r="L19" s="93">
        <f>'[8]Cumulative Stats'!$D25</f>
        <v>3520</v>
      </c>
      <c r="M19" s="93">
        <f>'[9]Cumulative Stats'!$D25</f>
        <v>4591</v>
      </c>
      <c r="N19" s="93">
        <f>'[10]Cumulative Stats'!$D25</f>
        <v>3157</v>
      </c>
      <c r="O19" s="93">
        <f>'[11]Cumulative Stats'!$D25</f>
        <v>3996</v>
      </c>
      <c r="P19" s="93">
        <f>'[12]Cumulative Stats'!$D25</f>
        <v>3079</v>
      </c>
      <c r="Q19" s="93">
        <f>'[13]Cumulative Stats'!$D25</f>
        <v>3368</v>
      </c>
      <c r="R19" s="93">
        <f>'[14]Cumulative Stats'!$D25</f>
        <v>3859</v>
      </c>
      <c r="S19" s="93">
        <f>'[15]Cumulative Stats'!$D25</f>
        <v>3557</v>
      </c>
      <c r="T19" s="93">
        <f>'[16]Cumulative Stats'!$D25</f>
        <v>3672</v>
      </c>
      <c r="U19" s="93">
        <f>'[17]Cumulative Stats'!$D25</f>
        <v>4494</v>
      </c>
      <c r="V19" s="93">
        <f>'[18]Cumulative Stats'!$D25</f>
        <v>3519</v>
      </c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7">
        <f t="shared" si="14"/>
        <v>18</v>
      </c>
      <c r="AL19">
        <f t="shared" si="24"/>
        <v>69115</v>
      </c>
      <c r="AM19" s="4">
        <f t="shared" si="25"/>
        <v>426.6358024691358</v>
      </c>
      <c r="AN19" s="4"/>
      <c r="AO19" s="76"/>
      <c r="AP19" s="70">
        <f t="shared" si="26"/>
        <v>426.6358024691358</v>
      </c>
      <c r="AQ19" s="70">
        <v>420.06172839506178</v>
      </c>
      <c r="AR19" s="74"/>
      <c r="AS19" s="153" t="s">
        <v>265</v>
      </c>
      <c r="AT19" s="38">
        <f t="shared" si="0"/>
        <v>2212</v>
      </c>
      <c r="AU19" s="38">
        <f t="shared" si="1"/>
        <v>2552</v>
      </c>
      <c r="AV19" s="38">
        <f t="shared" si="2"/>
        <v>4764</v>
      </c>
      <c r="AW19" s="3">
        <f t="shared" si="3"/>
        <v>264.66666666666669</v>
      </c>
      <c r="AX19" s="155">
        <v>255.11111111111111</v>
      </c>
      <c r="AY19" s="3">
        <f t="shared" si="4"/>
        <v>9.5555555555555713</v>
      </c>
      <c r="BA19" s="3">
        <f t="shared" si="5"/>
        <v>122.88888888888889</v>
      </c>
      <c r="BB19" s="3">
        <f t="shared" si="6"/>
        <v>141.77777777777777</v>
      </c>
      <c r="BD19" s="3">
        <v>119.44444444444444</v>
      </c>
      <c r="BE19" s="3">
        <v>135.66666666666666</v>
      </c>
      <c r="BG19" s="40">
        <f t="shared" si="7"/>
        <v>10</v>
      </c>
      <c r="BH19" s="40">
        <v>14</v>
      </c>
      <c r="BI19" s="140" t="s">
        <v>272</v>
      </c>
      <c r="BJ19" s="139" t="s">
        <v>248</v>
      </c>
      <c r="BK19" s="40">
        <f t="shared" si="8"/>
        <v>27</v>
      </c>
      <c r="BL19" s="141">
        <f t="shared" si="9"/>
        <v>13</v>
      </c>
      <c r="BM19" s="40">
        <f t="shared" si="10"/>
        <v>14</v>
      </c>
      <c r="BN19" s="39">
        <f t="shared" si="11"/>
        <v>0.51851851851851849</v>
      </c>
      <c r="BO19" s="51">
        <v>32</v>
      </c>
      <c r="BP19" s="51">
        <v>16</v>
      </c>
      <c r="BQ19" s="39">
        <f t="shared" si="12"/>
        <v>0.5</v>
      </c>
      <c r="BV19" s="2"/>
      <c r="BW19">
        <v>120</v>
      </c>
      <c r="BX19">
        <v>262</v>
      </c>
      <c r="BY19" s="3">
        <f t="shared" si="17"/>
        <v>45.801526717557252</v>
      </c>
      <c r="CC19" s="101" t="s">
        <v>11</v>
      </c>
      <c r="CD19" s="123"/>
      <c r="CE19" s="123"/>
      <c r="CF19" s="130">
        <f t="shared" si="18"/>
        <v>426.6358024691358</v>
      </c>
      <c r="CG19" s="130">
        <f t="shared" si="19"/>
        <v>420.06172839506178</v>
      </c>
      <c r="CI19" s="90" t="s">
        <v>228</v>
      </c>
      <c r="CJ19" s="123"/>
      <c r="CK19" s="123"/>
      <c r="CL19" s="129">
        <f>+AP58</f>
        <v>60.728174603174601</v>
      </c>
      <c r="CM19" s="160" t="str">
        <f>+AQ58</f>
        <v>-</v>
      </c>
      <c r="CQ19">
        <v>15</v>
      </c>
      <c r="CR19" t="s">
        <v>211</v>
      </c>
      <c r="CS19">
        <v>263</v>
      </c>
      <c r="CT19">
        <v>82</v>
      </c>
      <c r="CU19">
        <v>166</v>
      </c>
      <c r="CV19">
        <v>15</v>
      </c>
      <c r="CW19">
        <v>80</v>
      </c>
      <c r="CX19">
        <v>211</v>
      </c>
      <c r="CY19">
        <v>37.9</v>
      </c>
      <c r="CZ19">
        <v>11</v>
      </c>
      <c r="DA19">
        <v>24</v>
      </c>
      <c r="DB19">
        <v>45.8</v>
      </c>
      <c r="DC19">
        <v>82</v>
      </c>
      <c r="DD19">
        <v>633</v>
      </c>
    </row>
    <row r="20" spans="1:108" x14ac:dyDescent="0.15">
      <c r="A20" s="90" t="s">
        <v>12</v>
      </c>
      <c r="B20" s="90"/>
      <c r="C20" s="90"/>
      <c r="D20" s="90"/>
      <c r="E20" s="93">
        <f>'[1]Cumulative Stats'!$D26</f>
        <v>42</v>
      </c>
      <c r="F20" s="93">
        <f>'[2]Cumulative Stats'!$D26</f>
        <v>29</v>
      </c>
      <c r="G20" s="93">
        <f>'[3]Cumulative Stats'!$D26</f>
        <v>25</v>
      </c>
      <c r="H20" s="93">
        <f>'[4]Cumulative Stats'!$D26</f>
        <v>48</v>
      </c>
      <c r="I20" s="93">
        <f>'[5]Cumulative Stats'!$D26</f>
        <v>74</v>
      </c>
      <c r="J20" s="93">
        <f>'[6]Cumulative Stats'!$D26</f>
        <v>47</v>
      </c>
      <c r="K20" s="93">
        <f>'[7]Cumulative Stats'!$D26</f>
        <v>48</v>
      </c>
      <c r="L20" s="93">
        <f>'[8]Cumulative Stats'!$D26</f>
        <v>58</v>
      </c>
      <c r="M20" s="93">
        <f>'[9]Cumulative Stats'!$D26</f>
        <v>45</v>
      </c>
      <c r="N20" s="93">
        <f>'[10]Cumulative Stats'!$D26</f>
        <v>18</v>
      </c>
      <c r="O20" s="93">
        <f>'[11]Cumulative Stats'!$D26</f>
        <v>21</v>
      </c>
      <c r="P20" s="93">
        <f>'[12]Cumulative Stats'!$D26</f>
        <v>74</v>
      </c>
      <c r="Q20" s="93">
        <f>'[13]Cumulative Stats'!$D26</f>
        <v>52</v>
      </c>
      <c r="R20" s="93">
        <f>'[14]Cumulative Stats'!$D26</f>
        <v>46</v>
      </c>
      <c r="S20" s="93">
        <f>'[15]Cumulative Stats'!$D26</f>
        <v>43</v>
      </c>
      <c r="T20" s="93">
        <f>'[16]Cumulative Stats'!$D26</f>
        <v>46</v>
      </c>
      <c r="U20" s="93">
        <f>'[17]Cumulative Stats'!$D26</f>
        <v>24</v>
      </c>
      <c r="V20" s="93">
        <f>'[18]Cumulative Stats'!$D26</f>
        <v>60</v>
      </c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7">
        <f t="shared" si="14"/>
        <v>19</v>
      </c>
      <c r="AL20">
        <f t="shared" si="24"/>
        <v>800</v>
      </c>
      <c r="AM20" s="4">
        <f t="shared" si="25"/>
        <v>4.9382716049382713</v>
      </c>
      <c r="AN20" s="4"/>
      <c r="AO20" s="77">
        <f>+AP20+AP16</f>
        <v>63.75925925925926</v>
      </c>
      <c r="AP20" s="70">
        <f t="shared" si="26"/>
        <v>4.9382716049382713</v>
      </c>
      <c r="AQ20" s="70">
        <v>5.0925925925925917</v>
      </c>
      <c r="AR20" s="78">
        <f>+AQ20+AQ16</f>
        <v>64.197530864197518</v>
      </c>
      <c r="AS20" s="139" t="s">
        <v>266</v>
      </c>
      <c r="AT20" s="38">
        <f t="shared" si="0"/>
        <v>1559</v>
      </c>
      <c r="AU20" s="38">
        <f t="shared" si="1"/>
        <v>2953</v>
      </c>
      <c r="AV20" s="38">
        <f t="shared" si="2"/>
        <v>4512</v>
      </c>
      <c r="AW20" s="3">
        <f t="shared" si="3"/>
        <v>250.66666666666666</v>
      </c>
      <c r="AX20" s="155">
        <v>286.2</v>
      </c>
      <c r="AY20" s="3">
        <f t="shared" si="4"/>
        <v>-35.533333333333331</v>
      </c>
      <c r="BA20" s="3">
        <f t="shared" si="5"/>
        <v>86.611111111111114</v>
      </c>
      <c r="BB20" s="3">
        <f t="shared" si="6"/>
        <v>164.05555555555554</v>
      </c>
      <c r="BD20" s="3">
        <v>85.388888888888886</v>
      </c>
      <c r="BE20" s="3">
        <v>200.83333333333334</v>
      </c>
      <c r="BG20" s="40">
        <f t="shared" si="7"/>
        <v>-15</v>
      </c>
      <c r="BH20" s="40">
        <v>-3</v>
      </c>
      <c r="BI20" s="140" t="s">
        <v>272</v>
      </c>
      <c r="BJ20" s="139" t="s">
        <v>249</v>
      </c>
      <c r="BK20" s="40">
        <f t="shared" si="8"/>
        <v>36</v>
      </c>
      <c r="BL20" s="141">
        <f t="shared" si="9"/>
        <v>18</v>
      </c>
      <c r="BM20" s="40">
        <f t="shared" si="10"/>
        <v>18</v>
      </c>
      <c r="BN20" s="39">
        <f t="shared" si="11"/>
        <v>0.5</v>
      </c>
      <c r="BO20" s="51">
        <v>43</v>
      </c>
      <c r="BP20" s="51">
        <v>17</v>
      </c>
      <c r="BQ20" s="39">
        <f t="shared" si="12"/>
        <v>0.39534883720930231</v>
      </c>
      <c r="BV20" s="2"/>
      <c r="BW20">
        <v>92</v>
      </c>
      <c r="BX20">
        <v>203</v>
      </c>
      <c r="BY20" s="3">
        <f t="shared" si="17"/>
        <v>45.320197044334975</v>
      </c>
      <c r="CC20" s="101" t="s">
        <v>12</v>
      </c>
      <c r="CD20" s="123"/>
      <c r="CE20" s="123"/>
      <c r="CF20" s="130">
        <f t="shared" si="18"/>
        <v>4.9382716049382713</v>
      </c>
      <c r="CG20" s="130">
        <f t="shared" si="19"/>
        <v>5.0925925925925917</v>
      </c>
      <c r="CI20" s="90"/>
      <c r="CJ20" s="123"/>
      <c r="CK20" s="123"/>
      <c r="CL20" s="130"/>
      <c r="CM20" s="130"/>
      <c r="CQ20">
        <v>16</v>
      </c>
      <c r="CR20" t="s">
        <v>212</v>
      </c>
      <c r="CS20">
        <v>252</v>
      </c>
      <c r="CT20">
        <v>73</v>
      </c>
      <c r="CU20">
        <v>155</v>
      </c>
      <c r="CV20">
        <v>24</v>
      </c>
      <c r="CW20">
        <v>71</v>
      </c>
      <c r="CX20">
        <v>204</v>
      </c>
      <c r="CY20">
        <v>34.799999999999997</v>
      </c>
      <c r="CZ20">
        <v>8</v>
      </c>
      <c r="DA20">
        <v>14</v>
      </c>
      <c r="DB20">
        <v>57.1</v>
      </c>
      <c r="DC20">
        <v>128</v>
      </c>
      <c r="DD20">
        <v>1040</v>
      </c>
    </row>
    <row r="21" spans="1:108" x14ac:dyDescent="0.15">
      <c r="A21" s="90" t="s">
        <v>13</v>
      </c>
      <c r="B21" s="90"/>
      <c r="C21" s="90"/>
      <c r="D21" s="90"/>
      <c r="E21" s="93">
        <f>'[1]Cumulative Stats'!$D27</f>
        <v>253</v>
      </c>
      <c r="F21" s="93">
        <f>'[2]Cumulative Stats'!$D27</f>
        <v>214</v>
      </c>
      <c r="G21" s="93">
        <f>'[3]Cumulative Stats'!$D27</f>
        <v>221</v>
      </c>
      <c r="H21" s="93">
        <f>'[4]Cumulative Stats'!$D27</f>
        <v>366</v>
      </c>
      <c r="I21" s="93">
        <f>'[5]Cumulative Stats'!$D27</f>
        <v>450</v>
      </c>
      <c r="J21" s="93">
        <f>'[6]Cumulative Stats'!$D27</f>
        <v>345</v>
      </c>
      <c r="K21" s="93">
        <f>'[7]Cumulative Stats'!$D27</f>
        <v>285</v>
      </c>
      <c r="L21" s="93">
        <f>'[8]Cumulative Stats'!$D27</f>
        <v>488</v>
      </c>
      <c r="M21" s="93">
        <f>'[9]Cumulative Stats'!$D27</f>
        <v>373</v>
      </c>
      <c r="N21" s="93">
        <f>'[10]Cumulative Stats'!$D27</f>
        <v>124</v>
      </c>
      <c r="O21" s="93">
        <f>'[11]Cumulative Stats'!$D27</f>
        <v>205</v>
      </c>
      <c r="P21" s="93">
        <f>'[12]Cumulative Stats'!$D27</f>
        <v>527</v>
      </c>
      <c r="Q21" s="93">
        <f>'[13]Cumulative Stats'!$D27</f>
        <v>415</v>
      </c>
      <c r="R21" s="93">
        <f>'[14]Cumulative Stats'!$D27</f>
        <v>345</v>
      </c>
      <c r="S21" s="93">
        <f>'[15]Cumulative Stats'!$D27</f>
        <v>332</v>
      </c>
      <c r="T21" s="93">
        <f>'[16]Cumulative Stats'!$D27</f>
        <v>381</v>
      </c>
      <c r="U21" s="93">
        <f>'[17]Cumulative Stats'!$D27</f>
        <v>152</v>
      </c>
      <c r="V21" s="93">
        <f>'[18]Cumulative Stats'!$D27</f>
        <v>360</v>
      </c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7">
        <f t="shared" si="14"/>
        <v>20</v>
      </c>
      <c r="AL21">
        <f t="shared" si="24"/>
        <v>5836</v>
      </c>
      <c r="AM21" s="4">
        <f t="shared" si="25"/>
        <v>36.02469135802469</v>
      </c>
      <c r="AN21" s="4"/>
      <c r="AO21" s="77">
        <f>+AP21/AP20</f>
        <v>7.2949999999999999</v>
      </c>
      <c r="AP21" s="70">
        <f t="shared" si="26"/>
        <v>36.02469135802469</v>
      </c>
      <c r="AQ21" s="70">
        <v>38.425925925925924</v>
      </c>
      <c r="AR21" s="78">
        <f>+AQ21/AQ20</f>
        <v>7.5454545454545467</v>
      </c>
      <c r="BV21" s="2"/>
      <c r="BW21">
        <v>88</v>
      </c>
      <c r="BX21">
        <v>232</v>
      </c>
      <c r="BY21" s="3">
        <f t="shared" si="17"/>
        <v>37.931034482758619</v>
      </c>
      <c r="CC21" s="123" t="s">
        <v>13</v>
      </c>
      <c r="CD21" s="123"/>
      <c r="CE21" s="123"/>
      <c r="CF21" s="130">
        <f t="shared" si="18"/>
        <v>36.02469135802469</v>
      </c>
      <c r="CG21" s="130">
        <f t="shared" si="19"/>
        <v>38.425925925925924</v>
      </c>
      <c r="CI21" s="101" t="s">
        <v>34</v>
      </c>
      <c r="CJ21" s="123"/>
      <c r="CK21" s="123"/>
      <c r="CL21" s="130">
        <f>+AP60</f>
        <v>13.938271604938272</v>
      </c>
      <c r="CM21" s="130">
        <f>+AQ60</f>
        <v>12.845679012345679</v>
      </c>
    </row>
    <row r="22" spans="1:108" x14ac:dyDescent="0.15">
      <c r="A22" s="90" t="s">
        <v>14</v>
      </c>
      <c r="B22" s="90"/>
      <c r="C22" s="90"/>
      <c r="D22" s="90"/>
      <c r="E22" s="93">
        <f>'[1]Cumulative Stats'!$D28</f>
        <v>3823</v>
      </c>
      <c r="F22" s="93">
        <f>'[2]Cumulative Stats'!$D28</f>
        <v>3229</v>
      </c>
      <c r="G22" s="93">
        <f>'[3]Cumulative Stats'!$D28</f>
        <v>3154</v>
      </c>
      <c r="H22" s="93">
        <f>'[4]Cumulative Stats'!$D28</f>
        <v>3676</v>
      </c>
      <c r="I22" s="93">
        <f>'[5]Cumulative Stats'!$D28</f>
        <v>5349</v>
      </c>
      <c r="J22" s="93">
        <f>'[6]Cumulative Stats'!$D28</f>
        <v>3797</v>
      </c>
      <c r="K22" s="93">
        <f>'[7]Cumulative Stats'!$D28</f>
        <v>3141</v>
      </c>
      <c r="L22" s="93">
        <f>'[8]Cumulative Stats'!$D28</f>
        <v>3032</v>
      </c>
      <c r="M22" s="93">
        <f>'[9]Cumulative Stats'!$D28</f>
        <v>4218</v>
      </c>
      <c r="N22" s="93">
        <f>'[10]Cumulative Stats'!$D28</f>
        <v>3033</v>
      </c>
      <c r="O22" s="93">
        <f>'[11]Cumulative Stats'!$D28</f>
        <v>3791</v>
      </c>
      <c r="P22" s="93">
        <f>'[12]Cumulative Stats'!$D28</f>
        <v>2552</v>
      </c>
      <c r="Q22" s="93">
        <f>'[13]Cumulative Stats'!$D28</f>
        <v>2953</v>
      </c>
      <c r="R22" s="93">
        <f>'[14]Cumulative Stats'!$D28</f>
        <v>3514</v>
      </c>
      <c r="S22" s="93">
        <f>'[15]Cumulative Stats'!$D28</f>
        <v>3225</v>
      </c>
      <c r="T22" s="93">
        <f>'[16]Cumulative Stats'!$D28</f>
        <v>3291</v>
      </c>
      <c r="U22" s="93">
        <f>'[17]Cumulative Stats'!$D28</f>
        <v>4342</v>
      </c>
      <c r="V22" s="93">
        <f>'[18]Cumulative Stats'!$D28</f>
        <v>3159</v>
      </c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7">
        <f t="shared" si="14"/>
        <v>21</v>
      </c>
      <c r="AL22">
        <f t="shared" si="24"/>
        <v>63279</v>
      </c>
      <c r="AM22" s="4">
        <f t="shared" si="25"/>
        <v>390.61111111111109</v>
      </c>
      <c r="AN22" s="4"/>
      <c r="AO22" s="77"/>
      <c r="AP22" s="68">
        <f t="shared" si="26"/>
        <v>390.61111111111109</v>
      </c>
      <c r="AQ22" s="68">
        <v>381.63580246913585</v>
      </c>
      <c r="AR22" s="78"/>
      <c r="BV22" s="2"/>
      <c r="BW22">
        <v>75</v>
      </c>
      <c r="BX22">
        <v>237</v>
      </c>
      <c r="BY22" s="3">
        <f t="shared" si="17"/>
        <v>31.645569620253166</v>
      </c>
      <c r="CC22" s="101" t="s">
        <v>14</v>
      </c>
      <c r="CD22" s="123"/>
      <c r="CE22" s="123"/>
      <c r="CF22" s="130">
        <f t="shared" si="18"/>
        <v>390.61111111111109</v>
      </c>
      <c r="CG22" s="130">
        <f t="shared" si="19"/>
        <v>381.63580246913585</v>
      </c>
      <c r="CI22" s="123" t="s">
        <v>35</v>
      </c>
      <c r="CJ22" s="123"/>
      <c r="CK22" s="123"/>
      <c r="CL22" s="130">
        <f>+AP61</f>
        <v>109.80246913580247</v>
      </c>
      <c r="CM22" s="130">
        <f>+AQ61</f>
        <v>103.99999999999999</v>
      </c>
      <c r="CS22">
        <f t="shared" ref="CS22:DD22" si="28">AVERAGE(CS5:CS20)</f>
        <v>311.5</v>
      </c>
      <c r="CT22">
        <f t="shared" si="28"/>
        <v>101.75</v>
      </c>
      <c r="CU22">
        <f t="shared" si="28"/>
        <v>186.8125</v>
      </c>
      <c r="CV22">
        <f t="shared" si="28"/>
        <v>22.9375</v>
      </c>
      <c r="CW22">
        <f t="shared" si="28"/>
        <v>83.5625</v>
      </c>
      <c r="CX22">
        <f t="shared" si="28"/>
        <v>211.75</v>
      </c>
      <c r="CY22">
        <f t="shared" si="28"/>
        <v>39.512500000000003</v>
      </c>
      <c r="CZ22">
        <f t="shared" si="28"/>
        <v>7.3125</v>
      </c>
      <c r="DA22">
        <f t="shared" si="28"/>
        <v>15.25</v>
      </c>
      <c r="DB22">
        <f t="shared" si="28"/>
        <v>47.868749999999991</v>
      </c>
      <c r="DC22">
        <f t="shared" si="28"/>
        <v>93.625</v>
      </c>
      <c r="DD22">
        <f t="shared" si="28"/>
        <v>792.875</v>
      </c>
    </row>
    <row r="23" spans="1:108" x14ac:dyDescent="0.15">
      <c r="A23" s="90" t="s">
        <v>15</v>
      </c>
      <c r="B23" s="90"/>
      <c r="C23" s="90"/>
      <c r="D23" s="90"/>
      <c r="E23" s="100">
        <f>'[1]Cumulative Stats'!$D29</f>
        <v>6.6602787456445993</v>
      </c>
      <c r="F23" s="100">
        <f>'[2]Cumulative Stats'!$D29</f>
        <v>6.318982387475538</v>
      </c>
      <c r="G23" s="100">
        <f>'[3]Cumulative Stats'!$D29</f>
        <v>5.5333333333333332</v>
      </c>
      <c r="H23" s="100">
        <f>'[4]Cumulative Stats'!$D29</f>
        <v>6.8582089552238807</v>
      </c>
      <c r="I23" s="100">
        <f>'[5]Cumulative Stats'!$D29</f>
        <v>7.7747093023255811</v>
      </c>
      <c r="J23" s="100">
        <f>'[6]Cumulative Stats'!$D29</f>
        <v>6.0947030497592296</v>
      </c>
      <c r="K23" s="100">
        <f>'[7]Cumulative Stats'!$D29</f>
        <v>5.305743243243243</v>
      </c>
      <c r="L23" s="100">
        <f>'[8]Cumulative Stats'!$D29</f>
        <v>5.4532374100719423</v>
      </c>
      <c r="M23" s="100">
        <f>'[9]Cumulative Stats'!$D29</f>
        <v>6.8809135399673735</v>
      </c>
      <c r="N23" s="100">
        <f>'[10]Cumulative Stats'!$D29</f>
        <v>7.1030444964871196</v>
      </c>
      <c r="O23" s="100">
        <f>'[11]Cumulative Stats'!$D29</f>
        <v>6.371428571428571</v>
      </c>
      <c r="P23" s="100">
        <f>'[12]Cumulative Stats'!$D29</f>
        <v>4.6399999999999997</v>
      </c>
      <c r="Q23" s="100">
        <f>'[13]Cumulative Stats'!$D29</f>
        <v>4.4339339339339343</v>
      </c>
      <c r="R23" s="100">
        <f>'[14]Cumulative Stats'!$D29</f>
        <v>6.7189292543021031</v>
      </c>
      <c r="S23" s="100">
        <f>'[15]Cumulative Stats'!$D29</f>
        <v>5.7180851063829783</v>
      </c>
      <c r="T23" s="100">
        <f>'[16]Cumulative Stats'!$D29</f>
        <v>6.0385321100917428</v>
      </c>
      <c r="U23" s="100">
        <f>'[17]Cumulative Stats'!$D29</f>
        <v>7.2006633499170816</v>
      </c>
      <c r="V23" s="100">
        <f>'[18]Cumulative Stats'!$D29</f>
        <v>5.3271500843170321</v>
      </c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7">
        <f t="shared" si="14"/>
        <v>22</v>
      </c>
      <c r="AM23" s="13">
        <f>+AL22/(AL16+AL20)</f>
        <v>6.1263433052570431</v>
      </c>
      <c r="AN23" s="13"/>
      <c r="AO23" s="67"/>
      <c r="AP23" s="68">
        <f>+AP22/(AP16+AP20)</f>
        <v>6.1263433052570431</v>
      </c>
      <c r="AQ23" s="68">
        <f>+AQ22/(AQ16+AQ20)</f>
        <v>5.9447115384615401</v>
      </c>
      <c r="AR23" s="69"/>
      <c r="BV23" s="2"/>
      <c r="BW23">
        <v>97</v>
      </c>
      <c r="BX23">
        <v>221</v>
      </c>
      <c r="BY23" s="3">
        <f t="shared" si="17"/>
        <v>43.891402714932127</v>
      </c>
      <c r="CC23" s="101" t="s">
        <v>15</v>
      </c>
      <c r="CD23" s="123"/>
      <c r="CE23" s="123"/>
      <c r="CF23" s="129">
        <f t="shared" si="18"/>
        <v>6.1263433052570431</v>
      </c>
      <c r="CG23" s="129">
        <f t="shared" si="19"/>
        <v>5.9447115384615401</v>
      </c>
      <c r="CI23" s="123"/>
      <c r="CJ23" s="123"/>
      <c r="CK23" s="123"/>
      <c r="CL23" s="130"/>
      <c r="CM23" s="130"/>
    </row>
    <row r="24" spans="1:108" x14ac:dyDescent="0.15">
      <c r="A24" s="90" t="s">
        <v>16</v>
      </c>
      <c r="B24" s="90"/>
      <c r="C24" s="90"/>
      <c r="D24" s="90"/>
      <c r="E24" s="100">
        <f>'[1]Cumulative Stats'!$D30</f>
        <v>12.389057750759878</v>
      </c>
      <c r="F24" s="100">
        <f>'[2]Cumulative Stats'!$D30</f>
        <v>12.992452830188679</v>
      </c>
      <c r="G24" s="100">
        <f>'[3]Cumulative Stats'!$D30</f>
        <v>11.8006993006993</v>
      </c>
      <c r="H24" s="100">
        <f>'[4]Cumulative Stats'!$D30</f>
        <v>13.518394648829432</v>
      </c>
      <c r="I24" s="100">
        <f>'[5]Cumulative Stats'!$D30</f>
        <v>15.062337662337661</v>
      </c>
      <c r="J24" s="100">
        <f>'[6]Cumulative Stats'!$D30</f>
        <v>12.364179104477612</v>
      </c>
      <c r="K24" s="100">
        <f>'[7]Cumulative Stats'!$D30</f>
        <v>11.813793103448276</v>
      </c>
      <c r="L24" s="100">
        <f>'[8]Cumulative Stats'!$D30</f>
        <v>11.694352159468439</v>
      </c>
      <c r="M24" s="100">
        <f>'[9]Cumulative Stats'!$D30</f>
        <v>13.870090634441087</v>
      </c>
      <c r="N24" s="100">
        <f>'[10]Cumulative Stats'!$D30</f>
        <v>12.938524590163935</v>
      </c>
      <c r="O24" s="100">
        <f>'[11]Cumulative Stats'!$D30</f>
        <v>12.890322580645162</v>
      </c>
      <c r="P24" s="100">
        <f>'[12]Cumulative Stats'!$D30</f>
        <v>11.155797101449275</v>
      </c>
      <c r="Q24" s="100">
        <f>'[13]Cumulative Stats'!$D30</f>
        <v>11.943262411347519</v>
      </c>
      <c r="R24" s="100">
        <f>'[14]Cumulative Stats'!$D30</f>
        <v>13.215753424657533</v>
      </c>
      <c r="S24" s="100">
        <f>'[15]Cumulative Stats'!$D30</f>
        <v>12.934545454545454</v>
      </c>
      <c r="T24" s="100">
        <f>'[16]Cumulative Stats'!$D30</f>
        <v>13.352727272727273</v>
      </c>
      <c r="U24" s="100">
        <f>'[17]Cumulative Stats'!$D30</f>
        <v>12.913793103448276</v>
      </c>
      <c r="V24" s="100">
        <f>'[18]Cumulative Stats'!$D30</f>
        <v>12.390845070422536</v>
      </c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7">
        <f t="shared" si="14"/>
        <v>23</v>
      </c>
      <c r="AM24" s="13">
        <f>+AL19/AL17</f>
        <v>12.782504161272424</v>
      </c>
      <c r="AN24" s="13"/>
      <c r="AO24" s="67"/>
      <c r="AP24" s="68">
        <f>+AP19/AP17</f>
        <v>12.782504161272424</v>
      </c>
      <c r="AQ24" s="68">
        <f>+AQ19/AQ17</f>
        <v>12.733907185628743</v>
      </c>
      <c r="AR24" s="74"/>
      <c r="BV24" s="2"/>
      <c r="BW24">
        <v>88</v>
      </c>
      <c r="BX24">
        <v>221</v>
      </c>
      <c r="BY24" s="3">
        <f t="shared" si="17"/>
        <v>39.819004524886878</v>
      </c>
      <c r="CC24" s="101" t="s">
        <v>16</v>
      </c>
      <c r="CD24" s="123"/>
      <c r="CE24" s="123"/>
      <c r="CF24" s="129">
        <f t="shared" si="18"/>
        <v>12.782504161272424</v>
      </c>
      <c r="CG24" s="129">
        <f t="shared" si="19"/>
        <v>12.733907185628743</v>
      </c>
      <c r="CI24" s="101" t="s">
        <v>36</v>
      </c>
      <c r="CJ24" s="123"/>
      <c r="CK24" s="123"/>
      <c r="CL24" s="130">
        <f>+AP63</f>
        <v>3.8333333333333335</v>
      </c>
      <c r="CM24" s="130">
        <f>+AQ63</f>
        <v>4.2469135802469138</v>
      </c>
    </row>
    <row r="25" spans="1:108" x14ac:dyDescent="0.15">
      <c r="A25" s="90"/>
      <c r="B25" s="90"/>
      <c r="C25" s="90"/>
      <c r="D25" s="90"/>
      <c r="E25" s="156">
        <f>'[1]Cumulative Stats'!$E28</f>
        <v>212.38888888888889</v>
      </c>
      <c r="F25" s="156">
        <f>'[2]Cumulative Stats'!$E28</f>
        <v>179.38888888888889</v>
      </c>
      <c r="G25" s="156">
        <f>'[3]Cumulative Stats'!$E28</f>
        <v>175.22222222222223</v>
      </c>
      <c r="H25" s="156">
        <f>'[4]Cumulative Stats'!$E28</f>
        <v>204.22222222222223</v>
      </c>
      <c r="I25" s="156">
        <f>'[5]Cumulative Stats'!$E28</f>
        <v>297.16666666666669</v>
      </c>
      <c r="J25" s="156">
        <f>'[6]Cumulative Stats'!$E28</f>
        <v>210.94444444444446</v>
      </c>
      <c r="K25" s="156">
        <f>'[7]Cumulative Stats'!$E28</f>
        <v>174.5</v>
      </c>
      <c r="L25" s="156">
        <f>'[8]Cumulative Stats'!$E28</f>
        <v>168.44444444444446</v>
      </c>
      <c r="M25" s="156">
        <f>'[9]Cumulative Stats'!$E28</f>
        <v>234.33333333333334</v>
      </c>
      <c r="N25" s="156">
        <f>'[10]Cumulative Stats'!$E28</f>
        <v>168.5</v>
      </c>
      <c r="O25" s="156">
        <f>'[11]Cumulative Stats'!$E28</f>
        <v>210.61111111111111</v>
      </c>
      <c r="P25" s="156">
        <f>'[12]Cumulative Stats'!$E28</f>
        <v>141.77777777777777</v>
      </c>
      <c r="Q25" s="156">
        <f>'[13]Cumulative Stats'!$E28</f>
        <v>164.05555555555554</v>
      </c>
      <c r="R25" s="156">
        <f>'[14]Cumulative Stats'!$E28</f>
        <v>195.22222222222223</v>
      </c>
      <c r="S25" s="156">
        <f>'[15]Cumulative Stats'!$E28</f>
        <v>179.16666666666666</v>
      </c>
      <c r="T25" s="156">
        <f>'[16]Cumulative Stats'!$E28</f>
        <v>182.83333333333334</v>
      </c>
      <c r="U25" s="156">
        <f>'[17]Cumulative Stats'!$E28</f>
        <v>241.22222222222223</v>
      </c>
      <c r="V25" s="156">
        <f>'[18]Cumulative Stats'!$E28</f>
        <v>175.5</v>
      </c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7">
        <f t="shared" si="14"/>
        <v>24</v>
      </c>
      <c r="AM25" s="14">
        <f>+AM20/(AM16+AM20)</f>
        <v>7.7451834640333034E-2</v>
      </c>
      <c r="AN25" s="14"/>
      <c r="AO25" s="79" t="s">
        <v>106</v>
      </c>
      <c r="AP25" s="73">
        <f>+AP20/(AP16+AP20)</f>
        <v>7.7451834640333034E-2</v>
      </c>
      <c r="AQ25" s="73">
        <f>+AQ20/(AQ16+AQ20)</f>
        <v>7.9326923076923073E-2</v>
      </c>
      <c r="AR25" s="78"/>
      <c r="BV25" s="2"/>
      <c r="BW25">
        <v>93</v>
      </c>
      <c r="BX25">
        <v>240</v>
      </c>
      <c r="BY25" s="3">
        <f t="shared" si="17"/>
        <v>38.75</v>
      </c>
      <c r="CC25" s="101" t="s">
        <v>149</v>
      </c>
      <c r="CD25" s="123"/>
      <c r="CE25" s="126"/>
      <c r="CF25" s="132">
        <f t="shared" ref="CF25" si="29">+AP25</f>
        <v>7.7451834640333034E-2</v>
      </c>
      <c r="CG25" s="132">
        <f t="shared" ref="CG25" si="30">+AQ25</f>
        <v>7.9326923076923073E-2</v>
      </c>
      <c r="CI25" s="101" t="s">
        <v>152</v>
      </c>
      <c r="CJ25" s="123"/>
      <c r="CK25" s="123"/>
      <c r="CL25" s="132">
        <f>+AP64</f>
        <v>2.6287939719764637E-2</v>
      </c>
      <c r="CM25" s="132">
        <f>+AQ64</f>
        <v>2.9172320217096342E-2</v>
      </c>
    </row>
    <row r="26" spans="1:108" x14ac:dyDescent="0.15">
      <c r="A26" s="89" t="s">
        <v>76</v>
      </c>
      <c r="B26" s="90"/>
      <c r="C26" s="90"/>
      <c r="D26" s="90"/>
      <c r="E26" s="100">
        <f>'[1]Cumulative Stats'!$E33</f>
        <v>369.11111111111109</v>
      </c>
      <c r="F26" s="100">
        <f>'[2]Cumulative Stats'!$E33</f>
        <v>363.83333333333331</v>
      </c>
      <c r="G26" s="100">
        <f>'[3]Cumulative Stats'!$E33</f>
        <v>288.05555555555554</v>
      </c>
      <c r="H26" s="100">
        <f>'[4]Cumulative Stats'!$E33</f>
        <v>306.61111111111109</v>
      </c>
      <c r="I26" s="100">
        <f>'[5]Cumulative Stats'!$E33</f>
        <v>428.77777777777777</v>
      </c>
      <c r="J26" s="100">
        <f>'[6]Cumulative Stats'!$E33</f>
        <v>319.77777777777777</v>
      </c>
      <c r="K26" s="100">
        <f>'[7]Cumulative Stats'!$E33</f>
        <v>312.66666666666669</v>
      </c>
      <c r="L26" s="100">
        <f>'[8]Cumulative Stats'!$E33</f>
        <v>289.88888888888891</v>
      </c>
      <c r="M26" s="100">
        <f>'[9]Cumulative Stats'!$E33</f>
        <v>356.11111111111109</v>
      </c>
      <c r="N26" s="100">
        <f>'[10]Cumulative Stats'!$E33</f>
        <v>341.55555555555554</v>
      </c>
      <c r="O26" s="100">
        <f>'[11]Cumulative Stats'!$E33</f>
        <v>359</v>
      </c>
      <c r="P26" s="100">
        <f>'[12]Cumulative Stats'!$E33</f>
        <v>264.66666666666669</v>
      </c>
      <c r="Q26" s="100">
        <f>'[13]Cumulative Stats'!$E33</f>
        <v>250.66666666666666</v>
      </c>
      <c r="R26" s="100">
        <f>'[14]Cumulative Stats'!$E33</f>
        <v>336.44444444444446</v>
      </c>
      <c r="S26" s="100">
        <f>'[15]Cumulative Stats'!$E33</f>
        <v>281.66666666666669</v>
      </c>
      <c r="T26" s="100">
        <f>'[16]Cumulative Stats'!$E33</f>
        <v>284.83333333333331</v>
      </c>
      <c r="U26" s="100">
        <f>'[17]Cumulative Stats'!$E33</f>
        <v>390.27777777777777</v>
      </c>
      <c r="V26" s="100">
        <f>'[18]Cumulative Stats'!$E33</f>
        <v>274.38888888888891</v>
      </c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7">
        <f t="shared" si="14"/>
        <v>25</v>
      </c>
      <c r="AM26" s="4"/>
      <c r="AN26" s="4"/>
      <c r="AO26" s="80"/>
      <c r="AP26" s="81"/>
      <c r="AQ26" s="81"/>
      <c r="AR26" s="74"/>
      <c r="BV26" s="2"/>
      <c r="BW26">
        <v>111</v>
      </c>
      <c r="BX26">
        <v>233</v>
      </c>
      <c r="BY26" s="3">
        <f t="shared" si="17"/>
        <v>47.639484978540771</v>
      </c>
      <c r="CC26" s="123"/>
      <c r="CD26" s="123"/>
      <c r="CE26" s="123"/>
      <c r="CF26" s="133"/>
      <c r="CG26" s="133"/>
      <c r="CI26" s="123"/>
      <c r="CJ26" s="123"/>
      <c r="CK26" s="123"/>
      <c r="CL26" s="133"/>
      <c r="CM26" s="133"/>
    </row>
    <row r="27" spans="1:108" x14ac:dyDescent="0.15">
      <c r="A27" s="90" t="s">
        <v>17</v>
      </c>
      <c r="B27" s="90"/>
      <c r="C27" s="90"/>
      <c r="D27" s="90"/>
      <c r="E27" s="93">
        <f>'[1]Cumulative Stats'!$D33</f>
        <v>6644</v>
      </c>
      <c r="F27" s="93">
        <f>'[2]Cumulative Stats'!$D33</f>
        <v>6549</v>
      </c>
      <c r="G27" s="93">
        <f>'[3]Cumulative Stats'!$D33</f>
        <v>5185</v>
      </c>
      <c r="H27" s="93">
        <f>'[4]Cumulative Stats'!$D33</f>
        <v>5519</v>
      </c>
      <c r="I27" s="93">
        <f>'[5]Cumulative Stats'!$D33</f>
        <v>7718</v>
      </c>
      <c r="J27" s="93">
        <f>'[6]Cumulative Stats'!$D33</f>
        <v>5756</v>
      </c>
      <c r="K27" s="93">
        <f>'[7]Cumulative Stats'!$D33</f>
        <v>5628</v>
      </c>
      <c r="L27" s="93">
        <f>'[8]Cumulative Stats'!$D33</f>
        <v>5218</v>
      </c>
      <c r="M27" s="93">
        <f>'[9]Cumulative Stats'!$D33</f>
        <v>6410</v>
      </c>
      <c r="N27" s="93">
        <f>'[10]Cumulative Stats'!$D33</f>
        <v>6148</v>
      </c>
      <c r="O27" s="93">
        <f>'[11]Cumulative Stats'!$D33</f>
        <v>6462</v>
      </c>
      <c r="P27" s="93">
        <f>'[12]Cumulative Stats'!$D33</f>
        <v>4764</v>
      </c>
      <c r="Q27" s="93">
        <f>'[13]Cumulative Stats'!$D33</f>
        <v>4512</v>
      </c>
      <c r="R27" s="93">
        <f>'[14]Cumulative Stats'!$D33</f>
        <v>6056</v>
      </c>
      <c r="S27" s="93">
        <f>'[15]Cumulative Stats'!$D33</f>
        <v>5070</v>
      </c>
      <c r="T27" s="93">
        <f>'[16]Cumulative Stats'!$D33</f>
        <v>5127</v>
      </c>
      <c r="U27" s="93">
        <f>'[17]Cumulative Stats'!$D33</f>
        <v>7025</v>
      </c>
      <c r="V27" s="93">
        <f>'[18]Cumulative Stats'!$D33</f>
        <v>4939</v>
      </c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7">
        <f t="shared" si="14"/>
        <v>26</v>
      </c>
      <c r="AL27">
        <f t="shared" ref="AL27" si="31">SUM(E27:V27)</f>
        <v>104730</v>
      </c>
      <c r="AM27" s="10">
        <f>+AM13+AM22</f>
        <v>646.48148148148152</v>
      </c>
      <c r="AN27" s="13"/>
      <c r="AO27" s="80"/>
      <c r="AP27" s="68">
        <f>+AP13+AP22</f>
        <v>646.48148148148152</v>
      </c>
      <c r="AQ27" s="68">
        <v>639.31481481481501</v>
      </c>
      <c r="AR27" s="74"/>
      <c r="BV27" s="2"/>
      <c r="BW27">
        <v>96</v>
      </c>
      <c r="BX27">
        <v>233</v>
      </c>
      <c r="BY27" s="3">
        <f t="shared" si="17"/>
        <v>41.201716738197426</v>
      </c>
      <c r="CC27" s="102" t="s">
        <v>76</v>
      </c>
      <c r="CD27" s="123"/>
      <c r="CE27" s="123"/>
      <c r="CF27" s="134"/>
      <c r="CG27" s="134"/>
      <c r="CI27" s="101" t="s">
        <v>41</v>
      </c>
      <c r="CJ27" s="123"/>
      <c r="CK27" s="123"/>
      <c r="CL27" s="129">
        <f>+AP70</f>
        <v>42.308641975308639</v>
      </c>
      <c r="CM27" s="129">
        <f>+AQ70</f>
        <v>42.135802469135811</v>
      </c>
    </row>
    <row r="28" spans="1:108" x14ac:dyDescent="0.15">
      <c r="A28" s="90" t="s">
        <v>18</v>
      </c>
      <c r="B28" s="90"/>
      <c r="C28" s="90"/>
      <c r="D28" s="90"/>
      <c r="E28" s="100">
        <f>'[1]Cumulative Stats'!$D34</f>
        <v>42.459361830222761</v>
      </c>
      <c r="F28" s="100">
        <f>'[2]Cumulative Stats'!$D34</f>
        <v>50.694762559169334</v>
      </c>
      <c r="G28" s="100">
        <f>'[3]Cumulative Stats'!$D34</f>
        <v>39.170684667309544</v>
      </c>
      <c r="H28" s="100">
        <f>'[4]Cumulative Stats'!$D34</f>
        <v>33.393730748323975</v>
      </c>
      <c r="I28" s="100">
        <f>'[5]Cumulative Stats'!$D34</f>
        <v>30.694480435345945</v>
      </c>
      <c r="J28" s="100">
        <f>'[6]Cumulative Stats'!$D34</f>
        <v>34.034051424600413</v>
      </c>
      <c r="K28" s="100">
        <f>'[7]Cumulative Stats'!$D34</f>
        <v>44.189765458422173</v>
      </c>
      <c r="L28" s="100">
        <f>'[8]Cumulative Stats'!$D34</f>
        <v>41.89344576466079</v>
      </c>
      <c r="M28" s="100">
        <f>'[9]Cumulative Stats'!$D34</f>
        <v>34.19656786271451</v>
      </c>
      <c r="N28" s="100">
        <f>'[10]Cumulative Stats'!$D34</f>
        <v>50.666883539362395</v>
      </c>
      <c r="O28" s="100">
        <f>'[11]Cumulative Stats'!$D34</f>
        <v>41.333952336737852</v>
      </c>
      <c r="P28" s="100">
        <f>'[12]Cumulative Stats'!$D34</f>
        <v>46.43157010915197</v>
      </c>
      <c r="Q28" s="100">
        <f>'[13]Cumulative Stats'!$D34</f>
        <v>34.552304964539005</v>
      </c>
      <c r="R28" s="100">
        <f>'[14]Cumulative Stats'!$D34</f>
        <v>41.974900924702773</v>
      </c>
      <c r="S28" s="100">
        <f>'[15]Cumulative Stats'!$D34</f>
        <v>36.390532544378701</v>
      </c>
      <c r="T28" s="100">
        <f>'[16]Cumulative Stats'!$D34</f>
        <v>35.810415447630191</v>
      </c>
      <c r="U28" s="100">
        <f>'[17]Cumulative Stats'!$D34</f>
        <v>38.192170818505339</v>
      </c>
      <c r="V28" s="100">
        <f>'[18]Cumulative Stats'!$D34</f>
        <v>36.039684146588378</v>
      </c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7">
        <f t="shared" si="14"/>
        <v>27</v>
      </c>
      <c r="AM28" s="4"/>
      <c r="AN28" s="4"/>
      <c r="AO28" s="80"/>
      <c r="AP28" s="71"/>
      <c r="AQ28" s="71"/>
      <c r="AR28" s="69"/>
      <c r="BV28" s="2"/>
      <c r="BW28">
        <v>91</v>
      </c>
      <c r="BX28">
        <v>264</v>
      </c>
      <c r="BY28" s="3">
        <f t="shared" si="17"/>
        <v>34.469696969696969</v>
      </c>
      <c r="CC28" s="101" t="s">
        <v>17</v>
      </c>
      <c r="CD28" s="123"/>
      <c r="CE28" s="123"/>
      <c r="CF28" s="129">
        <f>+AP27</f>
        <v>646.48148148148152</v>
      </c>
      <c r="CG28" s="129">
        <f>+AQ27</f>
        <v>639.31481481481501</v>
      </c>
      <c r="CI28" s="123" t="s">
        <v>42</v>
      </c>
      <c r="CJ28" s="123"/>
      <c r="CK28" s="123"/>
      <c r="CL28" s="129">
        <f>+AP71</f>
        <v>4.8765432098765435</v>
      </c>
      <c r="CM28" s="129">
        <f>+AQ71</f>
        <v>5.2345679012345689</v>
      </c>
    </row>
    <row r="29" spans="1:108" x14ac:dyDescent="0.15">
      <c r="A29" s="89" t="s">
        <v>19</v>
      </c>
      <c r="B29" s="90"/>
      <c r="C29" s="90"/>
      <c r="D29" s="90"/>
      <c r="E29" s="100">
        <f>'[1]Cumulative Stats'!$D35</f>
        <v>57.540638169777246</v>
      </c>
      <c r="F29" s="100">
        <f>'[2]Cumulative Stats'!$D35</f>
        <v>49.305237440830666</v>
      </c>
      <c r="G29" s="100">
        <f>'[3]Cumulative Stats'!$D35</f>
        <v>60.829315332690449</v>
      </c>
      <c r="H29" s="100">
        <f>'[4]Cumulative Stats'!$D35</f>
        <v>66.606269251676025</v>
      </c>
      <c r="I29" s="100">
        <f>'[5]Cumulative Stats'!$D35</f>
        <v>69.305519564654048</v>
      </c>
      <c r="J29" s="100">
        <f>'[6]Cumulative Stats'!$D35</f>
        <v>65.96594857539958</v>
      </c>
      <c r="K29" s="100">
        <f>'[7]Cumulative Stats'!$D35</f>
        <v>55.810234541577827</v>
      </c>
      <c r="L29" s="100">
        <f>'[8]Cumulative Stats'!$D35</f>
        <v>58.106554235339217</v>
      </c>
      <c r="M29" s="100">
        <f>'[9]Cumulative Stats'!$D35</f>
        <v>65.803432137285483</v>
      </c>
      <c r="N29" s="100">
        <f>'[10]Cumulative Stats'!$D35</f>
        <v>49.333116460637605</v>
      </c>
      <c r="O29" s="100">
        <f>'[11]Cumulative Stats'!$D35</f>
        <v>58.666047663262141</v>
      </c>
      <c r="P29" s="100">
        <f>'[12]Cumulative Stats'!$D35</f>
        <v>53.568429890848023</v>
      </c>
      <c r="Q29" s="100">
        <f>'[13]Cumulative Stats'!$D35</f>
        <v>65.447695035460995</v>
      </c>
      <c r="R29" s="100">
        <f>'[14]Cumulative Stats'!$D35</f>
        <v>58.025099075297227</v>
      </c>
      <c r="S29" s="100">
        <f>'[15]Cumulative Stats'!$D35</f>
        <v>63.609467455621306</v>
      </c>
      <c r="T29" s="100">
        <f>'[16]Cumulative Stats'!$D35</f>
        <v>64.189584552369809</v>
      </c>
      <c r="U29" s="100">
        <f>'[17]Cumulative Stats'!$D35</f>
        <v>61.807829181494668</v>
      </c>
      <c r="V29" s="100">
        <f>'[18]Cumulative Stats'!$D35</f>
        <v>63.960315853411622</v>
      </c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7">
        <f t="shared" si="14"/>
        <v>28</v>
      </c>
      <c r="AM29" s="4"/>
      <c r="AN29" s="4"/>
      <c r="AO29" s="80"/>
      <c r="AP29" s="71"/>
      <c r="AQ29" s="71"/>
      <c r="AR29" s="69"/>
      <c r="BV29" s="2"/>
      <c r="BW29">
        <v>98</v>
      </c>
      <c r="BX29">
        <v>235</v>
      </c>
      <c r="BY29" s="3">
        <f t="shared" si="17"/>
        <v>41.702127659574465</v>
      </c>
      <c r="CC29" s="127"/>
      <c r="CD29" s="123"/>
      <c r="CE29" s="123"/>
      <c r="CF29" s="131"/>
      <c r="CG29" s="131"/>
      <c r="CI29" s="123"/>
      <c r="CJ29" s="123"/>
      <c r="CK29" s="123"/>
      <c r="CL29" s="130"/>
      <c r="CM29" s="130"/>
    </row>
    <row r="30" spans="1:108" x14ac:dyDescent="0.15">
      <c r="A30" s="90"/>
      <c r="B30" s="90"/>
      <c r="C30" s="90"/>
      <c r="D30" s="90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7">
        <f t="shared" si="14"/>
        <v>29</v>
      </c>
      <c r="AM30" s="4"/>
      <c r="AN30" s="4"/>
      <c r="AO30" s="80"/>
      <c r="AP30" s="71"/>
      <c r="AQ30" s="71"/>
      <c r="AR30" s="69"/>
      <c r="BV30" s="2"/>
      <c r="BW30">
        <v>111</v>
      </c>
      <c r="BX30">
        <v>255</v>
      </c>
      <c r="BY30" s="3">
        <f t="shared" si="17"/>
        <v>43.529411764705884</v>
      </c>
      <c r="CC30" s="101" t="s">
        <v>20</v>
      </c>
      <c r="CD30" s="123"/>
      <c r="CE30" s="123"/>
      <c r="CF30" s="129">
        <f>+AP31</f>
        <v>122.27777777777777</v>
      </c>
      <c r="CG30" s="129">
        <f>+AQ31</f>
        <v>122.57407407407406</v>
      </c>
      <c r="CI30" s="101" t="s">
        <v>44</v>
      </c>
      <c r="CJ30" s="123"/>
      <c r="CK30" s="123"/>
      <c r="CL30" s="130">
        <f>+AP73</f>
        <v>2.6543209876543208</v>
      </c>
      <c r="CM30" s="130">
        <f>+AQ73</f>
        <v>2.5308641975308643</v>
      </c>
    </row>
    <row r="31" spans="1:108" x14ac:dyDescent="0.15">
      <c r="A31" s="90" t="s">
        <v>20</v>
      </c>
      <c r="B31" s="90"/>
      <c r="C31" s="90"/>
      <c r="D31" s="90"/>
      <c r="E31" s="93">
        <f>'[1]Cumulative Stats'!$D37</f>
        <v>1144</v>
      </c>
      <c r="F31" s="93">
        <f>'[2]Cumulative Stats'!$D37</f>
        <v>1195</v>
      </c>
      <c r="G31" s="93">
        <f>'[3]Cumulative Stats'!$D37</f>
        <v>999</v>
      </c>
      <c r="H31" s="93">
        <f>'[4]Cumulative Stats'!$D37</f>
        <v>1032</v>
      </c>
      <c r="I31" s="93">
        <f>'[5]Cumulative Stats'!$D37</f>
        <v>1102</v>
      </c>
      <c r="J31" s="93">
        <f>'[6]Cumulative Stats'!$D37</f>
        <v>1130</v>
      </c>
      <c r="K31" s="93">
        <f>'[7]Cumulative Stats'!$D37</f>
        <v>1142</v>
      </c>
      <c r="L31" s="93">
        <f>'[8]Cumulative Stats'!$D37</f>
        <v>1046</v>
      </c>
      <c r="M31" s="93">
        <f>'[9]Cumulative Stats'!$D37</f>
        <v>1141</v>
      </c>
      <c r="N31" s="93">
        <f>'[10]Cumulative Stats'!$D37</f>
        <v>1127</v>
      </c>
      <c r="O31" s="93">
        <f>'[11]Cumulative Stats'!$D37</f>
        <v>1129</v>
      </c>
      <c r="P31" s="93">
        <f>'[12]Cumulative Stats'!$D37</f>
        <v>1055</v>
      </c>
      <c r="Q31" s="93">
        <f>'[13]Cumulative Stats'!$D37</f>
        <v>1063</v>
      </c>
      <c r="R31" s="93">
        <f>'[14]Cumulative Stats'!$D37</f>
        <v>1135</v>
      </c>
      <c r="S31" s="93">
        <f>'[15]Cumulative Stats'!$D37</f>
        <v>1085</v>
      </c>
      <c r="T31" s="93">
        <f>'[16]Cumulative Stats'!$D37</f>
        <v>1105</v>
      </c>
      <c r="U31" s="93">
        <f>'[17]Cumulative Stats'!$D37</f>
        <v>1144</v>
      </c>
      <c r="V31" s="93">
        <f>'[18]Cumulative Stats'!$D37</f>
        <v>1035</v>
      </c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7">
        <f t="shared" si="14"/>
        <v>30</v>
      </c>
      <c r="AL31">
        <f t="shared" ref="AL31" si="32">SUM(E31:V31)</f>
        <v>19809</v>
      </c>
      <c r="AM31" s="13">
        <f>+AL31/$D$1</f>
        <v>122.27777777777777</v>
      </c>
      <c r="AN31" s="13"/>
      <c r="AO31" s="80"/>
      <c r="AP31" s="68">
        <f t="shared" ref="AP31" si="33">+AM31</f>
        <v>122.27777777777777</v>
      </c>
      <c r="AQ31" s="68">
        <v>122.57407407407406</v>
      </c>
      <c r="AR31" s="69"/>
      <c r="BV31" s="2"/>
      <c r="BW31">
        <v>72</v>
      </c>
      <c r="BX31">
        <v>234</v>
      </c>
      <c r="BY31" s="3">
        <f t="shared" si="17"/>
        <v>30.76923076923077</v>
      </c>
      <c r="CC31" s="101" t="s">
        <v>21</v>
      </c>
      <c r="CD31" s="123"/>
      <c r="CE31" s="123"/>
      <c r="CF31" s="129">
        <f>+AP32</f>
        <v>5.286990761774951</v>
      </c>
      <c r="CG31" s="129">
        <f>+AQ32</f>
        <v>5.2157425592989899</v>
      </c>
      <c r="CI31" s="104" t="s">
        <v>150</v>
      </c>
      <c r="CJ31" s="123"/>
      <c r="CK31" s="123"/>
      <c r="CL31" s="132">
        <f>+AP74</f>
        <v>4.512540665337391E-2</v>
      </c>
      <c r="CM31" s="132">
        <f>+AQ74</f>
        <v>4.2819843342036562E-2</v>
      </c>
    </row>
    <row r="32" spans="1:108" x14ac:dyDescent="0.15">
      <c r="A32" s="90" t="s">
        <v>21</v>
      </c>
      <c r="B32" s="90"/>
      <c r="C32" s="90"/>
      <c r="D32" s="90"/>
      <c r="E32" s="100">
        <f>'[1]Cumulative Stats'!$D38</f>
        <v>5.8076923076923075</v>
      </c>
      <c r="F32" s="100">
        <f>'[2]Cumulative Stats'!$D38</f>
        <v>5.4803347280334727</v>
      </c>
      <c r="G32" s="100">
        <f>'[3]Cumulative Stats'!$D38</f>
        <v>5.1901901901901901</v>
      </c>
      <c r="H32" s="100">
        <f>'[4]Cumulative Stats'!$D38</f>
        <v>5.3478682170542635</v>
      </c>
      <c r="I32" s="100">
        <f>'[5]Cumulative Stats'!$D38</f>
        <v>7.0036297640653356</v>
      </c>
      <c r="J32" s="100">
        <f>'[6]Cumulative Stats'!$D38</f>
        <v>5.0938053097345133</v>
      </c>
      <c r="K32" s="100">
        <f>'[7]Cumulative Stats'!$D38</f>
        <v>4.9281961471103326</v>
      </c>
      <c r="L32" s="100">
        <f>'[8]Cumulative Stats'!$D38</f>
        <v>4.9885277246653921</v>
      </c>
      <c r="M32" s="100">
        <f>'[9]Cumulative Stats'!$D38</f>
        <v>5.6178790534618752</v>
      </c>
      <c r="N32" s="100">
        <f>'[10]Cumulative Stats'!$D38</f>
        <v>5.4551907719609583</v>
      </c>
      <c r="O32" s="100">
        <f>'[11]Cumulative Stats'!$D38</f>
        <v>5.7236492471213465</v>
      </c>
      <c r="P32" s="100">
        <f>'[12]Cumulative Stats'!$D38</f>
        <v>4.5156398104265403</v>
      </c>
      <c r="Q32" s="100">
        <f>'[13]Cumulative Stats'!$D38</f>
        <v>4.2445907808090313</v>
      </c>
      <c r="R32" s="100">
        <f>'[14]Cumulative Stats'!$D38</f>
        <v>5.3356828193832602</v>
      </c>
      <c r="S32" s="100">
        <f>'[15]Cumulative Stats'!$D38</f>
        <v>4.6728110599078345</v>
      </c>
      <c r="T32" s="100">
        <f>'[16]Cumulative Stats'!$D38</f>
        <v>4.6398190045248873</v>
      </c>
      <c r="U32" s="100">
        <f>'[17]Cumulative Stats'!$D38</f>
        <v>6.1407342657342658</v>
      </c>
      <c r="V32" s="100">
        <f>'[18]Cumulative Stats'!$D38</f>
        <v>4.7719806763285026</v>
      </c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7">
        <f t="shared" si="14"/>
        <v>31</v>
      </c>
      <c r="AM32" s="13">
        <f>+AL27/AL31</f>
        <v>5.286990761774951</v>
      </c>
      <c r="AN32" s="13"/>
      <c r="AO32" s="80"/>
      <c r="AP32" s="68">
        <f>+AP27/AP31</f>
        <v>5.286990761774951</v>
      </c>
      <c r="AQ32" s="68">
        <f>+AQ27/AQ31</f>
        <v>5.2157425592989899</v>
      </c>
      <c r="AR32" s="69"/>
      <c r="BV32" s="2"/>
      <c r="BW32">
        <v>76</v>
      </c>
      <c r="BX32">
        <v>233</v>
      </c>
      <c r="BY32" s="3">
        <f t="shared" si="17"/>
        <v>32.618025751072963</v>
      </c>
      <c r="CC32" s="123"/>
      <c r="CD32" s="123"/>
      <c r="CE32" s="123"/>
      <c r="CF32" s="133"/>
      <c r="CG32" s="133"/>
      <c r="CI32" s="123"/>
      <c r="CJ32" s="123"/>
      <c r="CK32" s="123"/>
      <c r="CL32" s="133"/>
      <c r="CM32" s="133"/>
    </row>
    <row r="33" spans="1:91" x14ac:dyDescent="0.15">
      <c r="A33" s="90"/>
      <c r="B33" s="90"/>
      <c r="C33" s="90"/>
      <c r="D33" s="90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7">
        <f t="shared" si="14"/>
        <v>32</v>
      </c>
      <c r="AM33" s="4"/>
      <c r="AN33" s="4"/>
      <c r="AO33" s="80"/>
      <c r="AP33" s="70"/>
      <c r="AQ33" s="70"/>
      <c r="AR33" s="69"/>
      <c r="CC33" s="101" t="s">
        <v>22</v>
      </c>
      <c r="CD33" s="123"/>
      <c r="CE33" s="123"/>
      <c r="CF33" s="133"/>
      <c r="CG33" s="133"/>
      <c r="CI33" s="123" t="s">
        <v>47</v>
      </c>
      <c r="CJ33" s="123"/>
      <c r="CK33" s="123"/>
      <c r="CL33" s="130">
        <f t="shared" ref="CL33:CM35" si="34">+AP78</f>
        <v>2.7839506172839505</v>
      </c>
      <c r="CM33" s="130">
        <f t="shared" si="34"/>
        <v>1.9135802469135801</v>
      </c>
    </row>
    <row r="34" spans="1:91" x14ac:dyDescent="0.15">
      <c r="A34" s="90" t="s">
        <v>22</v>
      </c>
      <c r="B34" s="90"/>
      <c r="C34" s="90"/>
      <c r="D34" s="90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7">
        <f t="shared" si="14"/>
        <v>33</v>
      </c>
      <c r="AM34" s="4"/>
      <c r="AN34" s="4"/>
      <c r="AO34" s="80"/>
      <c r="AP34" s="70"/>
      <c r="AQ34" s="70"/>
      <c r="AR34" s="74"/>
      <c r="BW34">
        <f>SUM(BW3:BW32)</f>
        <v>2534</v>
      </c>
      <c r="BX34">
        <f>SUM(BX3:BX32)</f>
        <v>6509</v>
      </c>
      <c r="BY34" s="3">
        <f t="shared" si="17"/>
        <v>38.930711322783843</v>
      </c>
      <c r="CC34" s="123" t="s">
        <v>23</v>
      </c>
      <c r="CD34" s="123"/>
      <c r="CE34" s="123"/>
      <c r="CF34" s="130">
        <f>+AP35</f>
        <v>2.4382716049382718</v>
      </c>
      <c r="CG34" s="130">
        <f>+AQ35</f>
        <v>2.5308641975308643</v>
      </c>
      <c r="CI34" s="123" t="s">
        <v>48</v>
      </c>
      <c r="CJ34" s="123"/>
      <c r="CK34" s="123"/>
      <c r="CL34" s="130">
        <f t="shared" si="34"/>
        <v>4.0061728395061724</v>
      </c>
      <c r="CM34" s="130">
        <f t="shared" si="34"/>
        <v>2.9135802469135799</v>
      </c>
    </row>
    <row r="35" spans="1:91" x14ac:dyDescent="0.15">
      <c r="A35" s="90" t="s">
        <v>23</v>
      </c>
      <c r="B35" s="90"/>
      <c r="C35" s="90"/>
      <c r="D35" s="90"/>
      <c r="E35" s="93">
        <f>'[1]Cumulative Stats'!$D41</f>
        <v>20</v>
      </c>
      <c r="F35" s="93">
        <f>'[2]Cumulative Stats'!$D41</f>
        <v>10</v>
      </c>
      <c r="G35" s="93">
        <f>'[3]Cumulative Stats'!$D41</f>
        <v>29</v>
      </c>
      <c r="H35" s="93">
        <f>'[4]Cumulative Stats'!$D41</f>
        <v>19</v>
      </c>
      <c r="I35" s="93">
        <f>'[5]Cumulative Stats'!$D41</f>
        <v>19</v>
      </c>
      <c r="J35" s="93">
        <f>'[6]Cumulative Stats'!$D41</f>
        <v>22</v>
      </c>
      <c r="K35" s="93">
        <f>'[7]Cumulative Stats'!$D41</f>
        <v>27</v>
      </c>
      <c r="L35" s="93">
        <f>'[8]Cumulative Stats'!$D41</f>
        <v>27</v>
      </c>
      <c r="M35" s="93">
        <f>'[9]Cumulative Stats'!$D41</f>
        <v>19</v>
      </c>
      <c r="N35" s="93">
        <f>'[10]Cumulative Stats'!$D41</f>
        <v>15</v>
      </c>
      <c r="O35" s="93">
        <f>'[11]Cumulative Stats'!$D41</f>
        <v>26</v>
      </c>
      <c r="P35" s="93">
        <f>'[12]Cumulative Stats'!$D41</f>
        <v>15</v>
      </c>
      <c r="Q35" s="93">
        <f>'[13]Cumulative Stats'!$D41</f>
        <v>33</v>
      </c>
      <c r="R35" s="93">
        <f>'[14]Cumulative Stats'!$D41</f>
        <v>12</v>
      </c>
      <c r="S35" s="93">
        <f>'[15]Cumulative Stats'!$D41</f>
        <v>26</v>
      </c>
      <c r="T35" s="93">
        <f>'[16]Cumulative Stats'!$D41</f>
        <v>15</v>
      </c>
      <c r="U35" s="93">
        <f>'[17]Cumulative Stats'!$D41</f>
        <v>28</v>
      </c>
      <c r="V35" s="93">
        <f>'[18]Cumulative Stats'!$D41</f>
        <v>33</v>
      </c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7">
        <f t="shared" si="14"/>
        <v>34</v>
      </c>
      <c r="AL35">
        <f t="shared" ref="AL35" si="35">SUM(E35:V35)</f>
        <v>395</v>
      </c>
      <c r="AM35" s="4">
        <f>+AL35/$D$1</f>
        <v>2.4382716049382718</v>
      </c>
      <c r="AN35" s="4"/>
      <c r="AO35" s="80"/>
      <c r="AP35" s="70">
        <f t="shared" ref="AP35" si="36">+AM35</f>
        <v>2.4382716049382718</v>
      </c>
      <c r="AQ35" s="70">
        <v>2.5308641975308643</v>
      </c>
      <c r="AR35" s="74"/>
      <c r="CC35" s="101" t="s">
        <v>155</v>
      </c>
      <c r="CD35" s="123"/>
      <c r="CE35" s="123"/>
      <c r="CF35" s="132">
        <f>+AP36</f>
        <v>4.1452408437401618E-2</v>
      </c>
      <c r="CG35" s="132">
        <f>+AQ36</f>
        <v>4.2819843342036562E-2</v>
      </c>
      <c r="CI35" s="101" t="s">
        <v>151</v>
      </c>
      <c r="CJ35" s="123"/>
      <c r="CK35" s="123"/>
      <c r="CL35" s="129">
        <f t="shared" si="34"/>
        <v>69.491525423728817</v>
      </c>
      <c r="CM35" s="129">
        <f t="shared" si="34"/>
        <v>65.677966101694921</v>
      </c>
    </row>
    <row r="36" spans="1:91" x14ac:dyDescent="0.15">
      <c r="A36" s="90" t="s">
        <v>24</v>
      </c>
      <c r="B36" s="90"/>
      <c r="C36" s="90"/>
      <c r="D36" s="90"/>
      <c r="E36" s="93">
        <f>'[1]Cumulative Stats'!$D42</f>
        <v>189</v>
      </c>
      <c r="F36" s="93">
        <f>'[2]Cumulative Stats'!$D42</f>
        <v>120</v>
      </c>
      <c r="G36" s="93">
        <f>'[3]Cumulative Stats'!$D42</f>
        <v>240</v>
      </c>
      <c r="H36" s="93">
        <f>'[4]Cumulative Stats'!$D42</f>
        <v>242</v>
      </c>
      <c r="I36" s="93">
        <f>'[5]Cumulative Stats'!$D42</f>
        <v>319</v>
      </c>
      <c r="J36" s="93">
        <f>'[6]Cumulative Stats'!$D42</f>
        <v>241</v>
      </c>
      <c r="K36" s="93">
        <f>'[7]Cumulative Stats'!$D42</f>
        <v>316</v>
      </c>
      <c r="L36" s="93">
        <f>'[8]Cumulative Stats'!$D42</f>
        <v>412</v>
      </c>
      <c r="M36" s="93">
        <f>'[9]Cumulative Stats'!$D42</f>
        <v>219</v>
      </c>
      <c r="N36" s="93">
        <f>'[10]Cumulative Stats'!$D42</f>
        <v>254</v>
      </c>
      <c r="O36" s="93">
        <f>'[11]Cumulative Stats'!$D42</f>
        <v>309</v>
      </c>
      <c r="P36" s="93">
        <f>'[12]Cumulative Stats'!$D42</f>
        <v>210</v>
      </c>
      <c r="Q36" s="93">
        <f>'[13]Cumulative Stats'!$D42</f>
        <v>276</v>
      </c>
      <c r="R36" s="93">
        <f>'[14]Cumulative Stats'!$D42</f>
        <v>148</v>
      </c>
      <c r="S36" s="93">
        <f>'[15]Cumulative Stats'!$D42</f>
        <v>375</v>
      </c>
      <c r="T36" s="93">
        <f>'[16]Cumulative Stats'!$D42</f>
        <v>201</v>
      </c>
      <c r="U36" s="93">
        <f>'[17]Cumulative Stats'!$D42</f>
        <v>330</v>
      </c>
      <c r="V36" s="93">
        <f>'[18]Cumulative Stats'!$D42</f>
        <v>373</v>
      </c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7">
        <f t="shared" si="14"/>
        <v>35</v>
      </c>
      <c r="AM36" s="14">
        <f>+AM35/AM16</f>
        <v>4.1452408437401618E-2</v>
      </c>
      <c r="AN36" s="14"/>
      <c r="AO36" s="79" t="s">
        <v>113</v>
      </c>
      <c r="AP36" s="73">
        <f>+AP35/AP16</f>
        <v>4.1452408437401618E-2</v>
      </c>
      <c r="AQ36" s="73">
        <f>+AQ35/AQ16</f>
        <v>4.2819843342036562E-2</v>
      </c>
      <c r="AR36" s="74"/>
      <c r="AX36" s="5" t="s">
        <v>124</v>
      </c>
      <c r="AY36" s="3">
        <f>STDEVA(AY3:AY20)</f>
        <v>17.951188513495214</v>
      </c>
    </row>
    <row r="37" spans="1:91" x14ac:dyDescent="0.15">
      <c r="A37" s="90" t="s">
        <v>25</v>
      </c>
      <c r="B37" s="90"/>
      <c r="C37" s="90"/>
      <c r="D37" s="90"/>
      <c r="E37" s="93">
        <f>'[1]Cumulative Stats'!$D43</f>
        <v>0</v>
      </c>
      <c r="F37" s="93">
        <f>'[2]Cumulative Stats'!$D43</f>
        <v>0</v>
      </c>
      <c r="G37" s="93">
        <f>'[3]Cumulative Stats'!$D43</f>
        <v>1</v>
      </c>
      <c r="H37" s="93">
        <f>'[4]Cumulative Stats'!$D43</f>
        <v>1</v>
      </c>
      <c r="I37" s="93">
        <f>'[5]Cumulative Stats'!$D43</f>
        <v>1</v>
      </c>
      <c r="J37" s="93">
        <f>'[6]Cumulative Stats'!$D43</f>
        <v>0</v>
      </c>
      <c r="K37" s="93">
        <f>'[7]Cumulative Stats'!$D43</f>
        <v>1</v>
      </c>
      <c r="L37" s="93">
        <f>'[8]Cumulative Stats'!$D43</f>
        <v>3</v>
      </c>
      <c r="M37" s="93">
        <f>'[9]Cumulative Stats'!$D43</f>
        <v>1</v>
      </c>
      <c r="N37" s="93">
        <f>'[10]Cumulative Stats'!$D43</f>
        <v>2</v>
      </c>
      <c r="O37" s="93">
        <f>'[11]Cumulative Stats'!$D43</f>
        <v>2</v>
      </c>
      <c r="P37" s="93">
        <f>'[12]Cumulative Stats'!$D43</f>
        <v>0</v>
      </c>
      <c r="Q37" s="93">
        <f>'[13]Cumulative Stats'!$D43</f>
        <v>0</v>
      </c>
      <c r="R37" s="93">
        <f>'[14]Cumulative Stats'!$D43</f>
        <v>0</v>
      </c>
      <c r="S37" s="93">
        <f>'[15]Cumulative Stats'!$D43</f>
        <v>1</v>
      </c>
      <c r="T37" s="93">
        <f>'[16]Cumulative Stats'!$D43</f>
        <v>0</v>
      </c>
      <c r="U37" s="93">
        <f>'[17]Cumulative Stats'!$D43</f>
        <v>1</v>
      </c>
      <c r="V37" s="93">
        <f>'[18]Cumulative Stats'!$D43</f>
        <v>2</v>
      </c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7">
        <f t="shared" si="14"/>
        <v>36</v>
      </c>
      <c r="AM37" s="4"/>
      <c r="AN37" s="4"/>
      <c r="AO37" s="80"/>
      <c r="AP37" s="71"/>
      <c r="AQ37" s="71"/>
      <c r="AR37" s="69"/>
      <c r="AS37" s="8"/>
      <c r="AT37" s="38"/>
      <c r="AU37" s="38"/>
      <c r="AV37" s="38"/>
    </row>
    <row r="38" spans="1:91" x14ac:dyDescent="0.15">
      <c r="A38" s="90"/>
      <c r="B38" s="90"/>
      <c r="C38" s="90"/>
      <c r="D38" s="90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7">
        <f t="shared" si="14"/>
        <v>37</v>
      </c>
      <c r="AM38" s="4"/>
      <c r="AN38" s="4"/>
      <c r="AO38" s="80"/>
      <c r="AP38" s="71"/>
      <c r="AQ38" s="71"/>
      <c r="AR38" s="69"/>
      <c r="AS38" s="8"/>
      <c r="AT38" s="38"/>
      <c r="AU38" s="38"/>
      <c r="AV38" s="38"/>
      <c r="BE38" s="44"/>
    </row>
    <row r="39" spans="1:91" x14ac:dyDescent="0.15">
      <c r="A39" s="90" t="s">
        <v>26</v>
      </c>
      <c r="B39" s="90"/>
      <c r="C39" s="90"/>
      <c r="D39" s="90"/>
      <c r="E39" s="93">
        <f>'[1]Cumulative Stats'!$D45</f>
        <v>74</v>
      </c>
      <c r="F39" s="93">
        <f>'[2]Cumulative Stats'!$D45</f>
        <v>79</v>
      </c>
      <c r="G39" s="93">
        <f>'[3]Cumulative Stats'!$D45</f>
        <v>72</v>
      </c>
      <c r="H39" s="93">
        <f>'[4]Cumulative Stats'!$D45</f>
        <v>69</v>
      </c>
      <c r="I39" s="93">
        <f>'[5]Cumulative Stats'!$D45</f>
        <v>53</v>
      </c>
      <c r="J39" s="93">
        <f>'[6]Cumulative Stats'!$D45</f>
        <v>65</v>
      </c>
      <c r="K39" s="93">
        <f>'[7]Cumulative Stats'!$D45</f>
        <v>82</v>
      </c>
      <c r="L39" s="93">
        <f>'[8]Cumulative Stats'!$D45</f>
        <v>89</v>
      </c>
      <c r="M39" s="93">
        <f>'[9]Cumulative Stats'!$D45</f>
        <v>79</v>
      </c>
      <c r="N39" s="93">
        <f>'[10]Cumulative Stats'!$D45</f>
        <v>72</v>
      </c>
      <c r="O39" s="93">
        <f>'[11]Cumulative Stats'!$D45</f>
        <v>65</v>
      </c>
      <c r="P39" s="93">
        <f>'[12]Cumulative Stats'!$D45</f>
        <v>90</v>
      </c>
      <c r="Q39" s="93">
        <f>'[13]Cumulative Stats'!$D45</f>
        <v>103</v>
      </c>
      <c r="R39" s="93">
        <f>'[14]Cumulative Stats'!$D45</f>
        <v>68</v>
      </c>
      <c r="S39" s="93">
        <f>'[15]Cumulative Stats'!$D45</f>
        <v>81</v>
      </c>
      <c r="T39" s="93">
        <f>'[16]Cumulative Stats'!$D45</f>
        <v>89</v>
      </c>
      <c r="U39" s="93">
        <f>'[17]Cumulative Stats'!$D45</f>
        <v>71</v>
      </c>
      <c r="V39" s="93">
        <f>'[18]Cumulative Stats'!$D45</f>
        <v>74</v>
      </c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7">
        <f t="shared" si="14"/>
        <v>38</v>
      </c>
      <c r="AL39">
        <f t="shared" ref="AL39:AL40" si="37">SUM(E39:V39)</f>
        <v>1375</v>
      </c>
      <c r="AM39" s="4">
        <f>+AL39/$D$1</f>
        <v>8.4876543209876552</v>
      </c>
      <c r="AN39" s="4"/>
      <c r="AO39" s="82"/>
      <c r="AP39" s="70">
        <f t="shared" ref="AP39:AP40" si="38">+AM39</f>
        <v>8.4876543209876552</v>
      </c>
      <c r="AQ39" s="70">
        <v>8.6358024691358022</v>
      </c>
      <c r="AR39" s="74"/>
      <c r="AS39" s="8"/>
      <c r="AT39" s="38"/>
      <c r="AU39" s="38"/>
      <c r="AV39" s="38"/>
      <c r="BE39" s="44"/>
    </row>
    <row r="40" spans="1:91" x14ac:dyDescent="0.15">
      <c r="A40" s="90" t="s">
        <v>27</v>
      </c>
      <c r="B40" s="90"/>
      <c r="C40" s="90"/>
      <c r="D40" s="90"/>
      <c r="E40" s="93">
        <f>'[1]Cumulative Stats'!$D46</f>
        <v>3109</v>
      </c>
      <c r="F40" s="93">
        <f>'[2]Cumulative Stats'!$D46</f>
        <v>3052</v>
      </c>
      <c r="G40" s="93">
        <f>'[3]Cumulative Stats'!$D46</f>
        <v>3007</v>
      </c>
      <c r="H40" s="93">
        <f>'[4]Cumulative Stats'!$D46</f>
        <v>2805</v>
      </c>
      <c r="I40" s="93">
        <f>'[5]Cumulative Stats'!$D46</f>
        <v>2186</v>
      </c>
      <c r="J40" s="93">
        <f>'[6]Cumulative Stats'!$D46</f>
        <v>2373</v>
      </c>
      <c r="K40" s="93">
        <f>'[7]Cumulative Stats'!$D46</f>
        <v>3243</v>
      </c>
      <c r="L40" s="93">
        <f>'[8]Cumulative Stats'!$D46</f>
        <v>3698</v>
      </c>
      <c r="M40" s="93">
        <f>'[9]Cumulative Stats'!$D46</f>
        <v>2881</v>
      </c>
      <c r="N40" s="93">
        <f>'[10]Cumulative Stats'!$D46</f>
        <v>2542</v>
      </c>
      <c r="O40" s="93">
        <f>'[11]Cumulative Stats'!$D46</f>
        <v>2551</v>
      </c>
      <c r="P40" s="93">
        <f>'[12]Cumulative Stats'!$D46</f>
        <v>3822</v>
      </c>
      <c r="Q40" s="93">
        <f>'[13]Cumulative Stats'!$D46</f>
        <v>3793</v>
      </c>
      <c r="R40" s="93">
        <f>'[14]Cumulative Stats'!$D46</f>
        <v>2847</v>
      </c>
      <c r="S40" s="93">
        <f>'[15]Cumulative Stats'!$D46</f>
        <v>3419</v>
      </c>
      <c r="T40" s="93">
        <f>'[16]Cumulative Stats'!$D46</f>
        <v>3406</v>
      </c>
      <c r="U40" s="93">
        <f>'[17]Cumulative Stats'!$D46</f>
        <v>2891</v>
      </c>
      <c r="V40" s="93">
        <f>'[18]Cumulative Stats'!$D46</f>
        <v>2724</v>
      </c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7">
        <f t="shared" si="14"/>
        <v>39</v>
      </c>
      <c r="AL40">
        <f t="shared" si="37"/>
        <v>54349</v>
      </c>
      <c r="AM40" s="4">
        <f>+AL40/$D$1</f>
        <v>335.48765432098764</v>
      </c>
      <c r="AN40" s="4"/>
      <c r="AO40" s="82"/>
      <c r="AP40" s="70">
        <f t="shared" si="38"/>
        <v>335.48765432098764</v>
      </c>
      <c r="AQ40" s="70">
        <v>339.67901234567898</v>
      </c>
      <c r="AR40" s="74"/>
      <c r="AS40" s="8"/>
      <c r="AT40" s="38"/>
      <c r="AU40" s="38"/>
      <c r="AV40" s="38"/>
    </row>
    <row r="41" spans="1:91" x14ac:dyDescent="0.15">
      <c r="A41" s="90" t="s">
        <v>28</v>
      </c>
      <c r="B41" s="90"/>
      <c r="C41" s="90"/>
      <c r="D41" s="90"/>
      <c r="E41" s="100">
        <f>'[1]Cumulative Stats'!$D47</f>
        <v>42.013513513513516</v>
      </c>
      <c r="F41" s="100">
        <f>'[2]Cumulative Stats'!$D47</f>
        <v>38.632911392405063</v>
      </c>
      <c r="G41" s="100">
        <f>'[3]Cumulative Stats'!$D47</f>
        <v>41.763888888888886</v>
      </c>
      <c r="H41" s="100">
        <f>'[4]Cumulative Stats'!$D47</f>
        <v>40.652173913043477</v>
      </c>
      <c r="I41" s="100">
        <f>'[5]Cumulative Stats'!$D47</f>
        <v>41.245283018867923</v>
      </c>
      <c r="J41" s="100">
        <f>'[6]Cumulative Stats'!$D47</f>
        <v>36.507692307692309</v>
      </c>
      <c r="K41" s="100">
        <f>'[7]Cumulative Stats'!$D47</f>
        <v>39.548780487804876</v>
      </c>
      <c r="L41" s="100">
        <f>'[8]Cumulative Stats'!$D47</f>
        <v>41.550561797752806</v>
      </c>
      <c r="M41" s="100">
        <f>'[9]Cumulative Stats'!$D47</f>
        <v>36.468354430379748</v>
      </c>
      <c r="N41" s="100">
        <f>'[10]Cumulative Stats'!$D47</f>
        <v>35.305555555555557</v>
      </c>
      <c r="O41" s="100">
        <f>'[11]Cumulative Stats'!$D47</f>
        <v>39.246153846153845</v>
      </c>
      <c r="P41" s="100">
        <f>'[12]Cumulative Stats'!$D47</f>
        <v>42.466666666666669</v>
      </c>
      <c r="Q41" s="100">
        <f>'[13]Cumulative Stats'!$D47</f>
        <v>36.825242718446603</v>
      </c>
      <c r="R41" s="100">
        <f>'[14]Cumulative Stats'!$D47</f>
        <v>41.867647058823529</v>
      </c>
      <c r="S41" s="100">
        <f>'[15]Cumulative Stats'!$D47</f>
        <v>42.209876543209873</v>
      </c>
      <c r="T41" s="100">
        <f>'[16]Cumulative Stats'!$D47</f>
        <v>38.269662921348313</v>
      </c>
      <c r="U41" s="100">
        <f>'[17]Cumulative Stats'!$D47</f>
        <v>40.718309859154928</v>
      </c>
      <c r="V41" s="100">
        <f>'[18]Cumulative Stats'!$D47</f>
        <v>36.810810810810814</v>
      </c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7">
        <f t="shared" si="14"/>
        <v>40</v>
      </c>
      <c r="AM41" s="13">
        <f>+AL40/AL39</f>
        <v>39.526545454545456</v>
      </c>
      <c r="AN41" s="13"/>
      <c r="AO41" s="82"/>
      <c r="AP41" s="68">
        <f>+AP40/AP39</f>
        <v>39.526545454545449</v>
      </c>
      <c r="AQ41" s="68">
        <f>+AQ40/AQ39</f>
        <v>39.333809864188702</v>
      </c>
      <c r="AR41" s="74"/>
      <c r="AS41" s="8"/>
      <c r="AT41" s="38"/>
      <c r="AU41" s="46" t="s">
        <v>94</v>
      </c>
      <c r="AV41" s="46" t="s">
        <v>94</v>
      </c>
    </row>
    <row r="42" spans="1:91" x14ac:dyDescent="0.15">
      <c r="A42" s="90"/>
      <c r="B42" s="90"/>
      <c r="C42" s="90"/>
      <c r="D42" s="90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7">
        <f t="shared" si="14"/>
        <v>41</v>
      </c>
      <c r="AM42" s="4"/>
      <c r="AN42" s="4"/>
      <c r="AO42" s="82"/>
      <c r="AP42" s="70"/>
      <c r="AQ42" s="70"/>
      <c r="AR42" s="69"/>
      <c r="AS42" s="8"/>
      <c r="AT42" s="7" t="s">
        <v>94</v>
      </c>
      <c r="AU42" s="46" t="s">
        <v>2</v>
      </c>
      <c r="AV42" s="46" t="s">
        <v>3</v>
      </c>
    </row>
    <row r="43" spans="1:91" x14ac:dyDescent="0.15">
      <c r="A43" s="90" t="s">
        <v>29</v>
      </c>
      <c r="B43" s="90"/>
      <c r="C43" s="90"/>
      <c r="D43" s="90"/>
      <c r="E43" s="93">
        <f>'[1]Cumulative Stats'!$D49</f>
        <v>51</v>
      </c>
      <c r="F43" s="93">
        <f>'[2]Cumulative Stats'!$D49</f>
        <v>50</v>
      </c>
      <c r="G43" s="93">
        <f>'[3]Cumulative Stats'!$D49</f>
        <v>48</v>
      </c>
      <c r="H43" s="93">
        <f>'[4]Cumulative Stats'!$D49</f>
        <v>32</v>
      </c>
      <c r="I43" s="93">
        <f>'[5]Cumulative Stats'!$D49</f>
        <v>55</v>
      </c>
      <c r="J43" s="93">
        <f>'[6]Cumulative Stats'!$D49</f>
        <v>26</v>
      </c>
      <c r="K43" s="93">
        <f>'[7]Cumulative Stats'!$D49</f>
        <v>49</v>
      </c>
      <c r="L43" s="93">
        <f>'[8]Cumulative Stats'!$D49</f>
        <v>38</v>
      </c>
      <c r="M43" s="93">
        <f>'[9]Cumulative Stats'!$D49</f>
        <v>33</v>
      </c>
      <c r="N43" s="93">
        <f>'[10]Cumulative Stats'!$D49</f>
        <v>46</v>
      </c>
      <c r="O43" s="93">
        <f>'[11]Cumulative Stats'!$D49</f>
        <v>37</v>
      </c>
      <c r="P43" s="93">
        <f>'[12]Cumulative Stats'!$D49</f>
        <v>37</v>
      </c>
      <c r="Q43" s="93">
        <f>'[13]Cumulative Stats'!$D49</f>
        <v>28</v>
      </c>
      <c r="R43" s="93">
        <f>'[14]Cumulative Stats'!$D49</f>
        <v>49</v>
      </c>
      <c r="S43" s="93">
        <f>'[15]Cumulative Stats'!$D49</f>
        <v>31</v>
      </c>
      <c r="T43" s="93">
        <f>'[16]Cumulative Stats'!$D49</f>
        <v>43</v>
      </c>
      <c r="U43" s="93">
        <f>'[17]Cumulative Stats'!$D49</f>
        <v>54</v>
      </c>
      <c r="V43" s="93">
        <f>'[18]Cumulative Stats'!$D49</f>
        <v>31</v>
      </c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7">
        <f t="shared" si="14"/>
        <v>42</v>
      </c>
      <c r="AL43">
        <f t="shared" ref="AL43:AL44" si="39">SUM(E43:V43)</f>
        <v>738</v>
      </c>
      <c r="AM43" s="4">
        <f>+AL43/$D$1</f>
        <v>4.5555555555555554</v>
      </c>
      <c r="AN43" s="4"/>
      <c r="AO43" s="82"/>
      <c r="AP43" s="70">
        <f t="shared" ref="AP43:AP46" si="40">+AM43</f>
        <v>4.5555555555555554</v>
      </c>
      <c r="AQ43" s="70">
        <v>4.0740740740740744</v>
      </c>
      <c r="AR43" s="74"/>
      <c r="AS43" s="139" t="s">
        <v>258</v>
      </c>
      <c r="AT43" s="155">
        <v>426.88888888888891</v>
      </c>
      <c r="AU43" s="155">
        <v>131.83333333333334</v>
      </c>
      <c r="AV43" s="155">
        <v>295.05555555555554</v>
      </c>
      <c r="CM43" s="4"/>
    </row>
    <row r="44" spans="1:91" x14ac:dyDescent="0.15">
      <c r="A44" s="90" t="s">
        <v>30</v>
      </c>
      <c r="B44" s="90"/>
      <c r="C44" s="90"/>
      <c r="D44" s="90"/>
      <c r="E44" s="93">
        <f>'[1]Cumulative Stats'!$D50</f>
        <v>418</v>
      </c>
      <c r="F44" s="93">
        <f>'[2]Cumulative Stats'!$D50</f>
        <v>341</v>
      </c>
      <c r="G44" s="93">
        <f>'[3]Cumulative Stats'!$D50</f>
        <v>344</v>
      </c>
      <c r="H44" s="93">
        <f>'[4]Cumulative Stats'!$D50</f>
        <v>406</v>
      </c>
      <c r="I44" s="93">
        <f>'[5]Cumulative Stats'!$D50</f>
        <v>630</v>
      </c>
      <c r="J44" s="93">
        <f>'[6]Cumulative Stats'!$D50</f>
        <v>89</v>
      </c>
      <c r="K44" s="93">
        <f>'[7]Cumulative Stats'!$D50</f>
        <v>259</v>
      </c>
      <c r="L44" s="93">
        <f>'[8]Cumulative Stats'!$D50</f>
        <v>119</v>
      </c>
      <c r="M44" s="93">
        <f>'[9]Cumulative Stats'!$D50</f>
        <v>242</v>
      </c>
      <c r="N44" s="93">
        <f>'[10]Cumulative Stats'!$D50</f>
        <v>278</v>
      </c>
      <c r="O44" s="93">
        <f>'[11]Cumulative Stats'!$D50</f>
        <v>260</v>
      </c>
      <c r="P44" s="93">
        <f>'[12]Cumulative Stats'!$D50</f>
        <v>176</v>
      </c>
      <c r="Q44" s="93">
        <f>'[13]Cumulative Stats'!$D50</f>
        <v>128</v>
      </c>
      <c r="R44" s="93">
        <f>'[14]Cumulative Stats'!$D50</f>
        <v>437</v>
      </c>
      <c r="S44" s="93">
        <f>'[15]Cumulative Stats'!$D50</f>
        <v>210</v>
      </c>
      <c r="T44" s="93">
        <f>'[16]Cumulative Stats'!$D50</f>
        <v>197</v>
      </c>
      <c r="U44" s="93">
        <f>'[17]Cumulative Stats'!$D50</f>
        <v>433</v>
      </c>
      <c r="V44" s="93">
        <f>'[18]Cumulative Stats'!$D50</f>
        <v>204</v>
      </c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7">
        <f t="shared" si="14"/>
        <v>43</v>
      </c>
      <c r="AL44">
        <f t="shared" si="39"/>
        <v>5171</v>
      </c>
      <c r="AM44" s="4">
        <f>+AL44/$D$1</f>
        <v>31.919753086419753</v>
      </c>
      <c r="AN44" s="4"/>
      <c r="AO44" s="82"/>
      <c r="AP44" s="70">
        <f t="shared" si="40"/>
        <v>31.919753086419753</v>
      </c>
      <c r="AQ44" s="70">
        <v>29.777777777777779</v>
      </c>
      <c r="AR44" s="74"/>
      <c r="AS44" s="152" t="s">
        <v>255</v>
      </c>
      <c r="AT44" s="155">
        <v>373</v>
      </c>
      <c r="AU44" s="155">
        <v>184.05555555555554</v>
      </c>
      <c r="AV44" s="155">
        <v>188.94444444444446</v>
      </c>
    </row>
    <row r="45" spans="1:91" x14ac:dyDescent="0.15">
      <c r="A45" s="90" t="s">
        <v>31</v>
      </c>
      <c r="B45" s="90"/>
      <c r="C45" s="90"/>
      <c r="D45" s="90"/>
      <c r="E45" s="100">
        <f>'[1]Cumulative Stats'!$D51</f>
        <v>8.1960784313725483</v>
      </c>
      <c r="F45" s="100">
        <f>'[2]Cumulative Stats'!$D51</f>
        <v>6.82</v>
      </c>
      <c r="G45" s="100">
        <f>'[3]Cumulative Stats'!$D51</f>
        <v>7.166666666666667</v>
      </c>
      <c r="H45" s="100">
        <f>'[4]Cumulative Stats'!$D51</f>
        <v>12.6875</v>
      </c>
      <c r="I45" s="100">
        <f>'[5]Cumulative Stats'!$D51</f>
        <v>11.454545454545455</v>
      </c>
      <c r="J45" s="100">
        <f>'[6]Cumulative Stats'!$D51</f>
        <v>3.4230769230769229</v>
      </c>
      <c r="K45" s="100">
        <f>'[7]Cumulative Stats'!$D51</f>
        <v>5.2857142857142856</v>
      </c>
      <c r="L45" s="100">
        <f>'[8]Cumulative Stats'!$D51</f>
        <v>3.1315789473684212</v>
      </c>
      <c r="M45" s="100">
        <f>'[9]Cumulative Stats'!$D51</f>
        <v>7.333333333333333</v>
      </c>
      <c r="N45" s="100">
        <f>'[10]Cumulative Stats'!$D51</f>
        <v>6.0434782608695654</v>
      </c>
      <c r="O45" s="100">
        <f>'[11]Cumulative Stats'!$D51</f>
        <v>7.0270270270270272</v>
      </c>
      <c r="P45" s="100">
        <f>'[12]Cumulative Stats'!$D51</f>
        <v>4.756756756756757</v>
      </c>
      <c r="Q45" s="100">
        <f>'[13]Cumulative Stats'!$D51</f>
        <v>4.5714285714285712</v>
      </c>
      <c r="R45" s="100">
        <f>'[14]Cumulative Stats'!$D51</f>
        <v>8.9183673469387763</v>
      </c>
      <c r="S45" s="100">
        <f>'[15]Cumulative Stats'!$D51</f>
        <v>6.774193548387097</v>
      </c>
      <c r="T45" s="100">
        <f>'[16]Cumulative Stats'!$D51</f>
        <v>4.5813953488372094</v>
      </c>
      <c r="U45" s="100">
        <f>'[17]Cumulative Stats'!$D51</f>
        <v>8.018518518518519</v>
      </c>
      <c r="V45" s="100">
        <f>'[18]Cumulative Stats'!$D51</f>
        <v>6.580645161290323</v>
      </c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7">
        <f t="shared" si="14"/>
        <v>44</v>
      </c>
      <c r="AM45" s="4">
        <f>+AL44/AL43</f>
        <v>7.0067750677506773</v>
      </c>
      <c r="AN45" s="4"/>
      <c r="AO45" s="80"/>
      <c r="AP45" s="68">
        <f>+AP44/AP43</f>
        <v>7.0067750677506782</v>
      </c>
      <c r="AQ45" s="68">
        <f>+AQ44/AQ43</f>
        <v>7.3090909090909086</v>
      </c>
      <c r="AR45" s="74"/>
      <c r="AS45" s="139" t="s">
        <v>254</v>
      </c>
      <c r="AT45" s="155">
        <v>372.72222222222223</v>
      </c>
      <c r="AU45" s="155">
        <v>151.05555555555554</v>
      </c>
      <c r="AV45" s="155">
        <v>221.66666666666666</v>
      </c>
    </row>
    <row r="46" spans="1:91" x14ac:dyDescent="0.15">
      <c r="A46" s="90" t="s">
        <v>225</v>
      </c>
      <c r="B46" s="90"/>
      <c r="C46" s="90"/>
      <c r="D46" s="90"/>
      <c r="E46" s="93">
        <f>'[1]Cumulative Stats'!$D52</f>
        <v>17</v>
      </c>
      <c r="F46" s="93">
        <f>'[2]Cumulative Stats'!$D52</f>
        <v>28</v>
      </c>
      <c r="G46" s="93">
        <f>'[3]Cumulative Stats'!$D52</f>
        <v>3</v>
      </c>
      <c r="H46" s="93">
        <f>'[4]Cumulative Stats'!$D52</f>
        <v>14</v>
      </c>
      <c r="I46" s="93">
        <f>'[5]Cumulative Stats'!$D52</f>
        <v>4</v>
      </c>
      <c r="J46" s="93">
        <f>'[6]Cumulative Stats'!$D52</f>
        <v>10</v>
      </c>
      <c r="K46" s="93">
        <f>'[7]Cumulative Stats'!$D52</f>
        <v>10</v>
      </c>
      <c r="L46" s="93">
        <f>'[8]Cumulative Stats'!$D52</f>
        <v>14</v>
      </c>
      <c r="M46" s="93">
        <f>'[9]Cumulative Stats'!$D52</f>
        <v>25</v>
      </c>
      <c r="N46" s="93">
        <f>'[10]Cumulative Stats'!$D52</f>
        <v>10</v>
      </c>
      <c r="O46" s="93">
        <f>'[11]Cumulative Stats'!$D52</f>
        <v>9</v>
      </c>
      <c r="P46" s="93">
        <f>'[12]Cumulative Stats'!$D52</f>
        <v>7</v>
      </c>
      <c r="Q46" s="93">
        <f>'[13]Cumulative Stats'!$D52</f>
        <v>21</v>
      </c>
      <c r="R46" s="93">
        <f>'[14]Cumulative Stats'!$D52</f>
        <v>12</v>
      </c>
      <c r="S46" s="93">
        <f>'[15]Cumulative Stats'!$D52</f>
        <v>13</v>
      </c>
      <c r="T46" s="93">
        <f>'[16]Cumulative Stats'!$D52</f>
        <v>16</v>
      </c>
      <c r="U46" s="93">
        <f>'[17]Cumulative Stats'!$D52</f>
        <v>8</v>
      </c>
      <c r="V46" s="93">
        <f>'[18]Cumulative Stats'!$D52</f>
        <v>10</v>
      </c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7">
        <f t="shared" si="14"/>
        <v>45</v>
      </c>
      <c r="AL46">
        <f t="shared" ref="AL46" si="41">SUM(E46:V46)</f>
        <v>231</v>
      </c>
      <c r="AM46" s="4">
        <f>+AL46/$D$1</f>
        <v>1.4259259259259258</v>
      </c>
      <c r="AN46" s="4"/>
      <c r="AO46" s="80"/>
      <c r="AP46" s="70">
        <f t="shared" si="40"/>
        <v>1.4259259259259258</v>
      </c>
      <c r="AQ46" s="70">
        <v>1.1543209876543212</v>
      </c>
      <c r="AR46" s="74"/>
      <c r="AS46" s="139" t="s">
        <v>270</v>
      </c>
      <c r="AT46" s="155">
        <v>368.55555555555554</v>
      </c>
      <c r="AU46" s="155">
        <v>130.05555555555554</v>
      </c>
      <c r="AV46" s="155">
        <v>238.5</v>
      </c>
    </row>
    <row r="47" spans="1:91" x14ac:dyDescent="0.15">
      <c r="A47" s="90" t="s">
        <v>32</v>
      </c>
      <c r="B47" s="90"/>
      <c r="C47" s="90"/>
      <c r="D47" s="90"/>
      <c r="E47" s="93">
        <f>'[1]Cumulative Stats'!$D53</f>
        <v>0</v>
      </c>
      <c r="F47" s="93">
        <f>'[2]Cumulative Stats'!$D53</f>
        <v>0</v>
      </c>
      <c r="G47" s="93">
        <f>'[3]Cumulative Stats'!$D53</f>
        <v>1</v>
      </c>
      <c r="H47" s="93">
        <f>'[4]Cumulative Stats'!$D53</f>
        <v>0</v>
      </c>
      <c r="I47" s="93">
        <f>'[5]Cumulative Stats'!$D53</f>
        <v>1</v>
      </c>
      <c r="J47" s="93">
        <f>'[6]Cumulative Stats'!$D53</f>
        <v>0</v>
      </c>
      <c r="K47" s="93">
        <f>'[7]Cumulative Stats'!$D53</f>
        <v>1</v>
      </c>
      <c r="L47" s="93">
        <f>'[8]Cumulative Stats'!$D53</f>
        <v>0</v>
      </c>
      <c r="M47" s="93">
        <f>'[9]Cumulative Stats'!$D53</f>
        <v>0</v>
      </c>
      <c r="N47" s="93">
        <f>'[10]Cumulative Stats'!$D53</f>
        <v>0</v>
      </c>
      <c r="O47" s="93">
        <f>'[11]Cumulative Stats'!$D53</f>
        <v>0</v>
      </c>
      <c r="P47" s="93">
        <f>'[12]Cumulative Stats'!$D53</f>
        <v>0</v>
      </c>
      <c r="Q47" s="93">
        <f>'[13]Cumulative Stats'!$D53</f>
        <v>0</v>
      </c>
      <c r="R47" s="93">
        <f>'[14]Cumulative Stats'!$D53</f>
        <v>0</v>
      </c>
      <c r="S47" s="93">
        <f>'[15]Cumulative Stats'!$D53</f>
        <v>0</v>
      </c>
      <c r="T47" s="93">
        <f>'[16]Cumulative Stats'!$D53</f>
        <v>0</v>
      </c>
      <c r="U47" s="93">
        <f>'[17]Cumulative Stats'!$D53</f>
        <v>0</v>
      </c>
      <c r="V47" s="93">
        <f>'[18]Cumulative Stats'!$D53</f>
        <v>0</v>
      </c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7">
        <f t="shared" si="14"/>
        <v>46</v>
      </c>
      <c r="AM47" s="13">
        <f>+AM43/AM39*100</f>
        <v>53.672727272727258</v>
      </c>
      <c r="AN47" s="13"/>
      <c r="AO47" s="79" t="s">
        <v>121</v>
      </c>
      <c r="AP47" s="68">
        <f>+AP43/AP39*100</f>
        <v>53.672727272727258</v>
      </c>
      <c r="AQ47" s="68">
        <f>+AQ43/AQ39*100</f>
        <v>47.176554681915661</v>
      </c>
      <c r="AR47" s="74"/>
      <c r="AS47" s="139" t="s">
        <v>298</v>
      </c>
      <c r="AT47" s="155">
        <v>357</v>
      </c>
      <c r="AU47" s="155">
        <v>156.66666666666666</v>
      </c>
      <c r="AV47" s="155">
        <v>200.33333333333334</v>
      </c>
    </row>
    <row r="48" spans="1:91" x14ac:dyDescent="0.15">
      <c r="A48" s="90"/>
      <c r="B48" s="90"/>
      <c r="C48" s="90"/>
      <c r="D48" s="90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7">
        <f t="shared" si="14"/>
        <v>47</v>
      </c>
      <c r="AM48" s="4"/>
      <c r="AN48" s="4"/>
      <c r="AO48" s="80"/>
      <c r="AP48" s="71"/>
      <c r="AQ48" s="71"/>
      <c r="AR48" s="69"/>
      <c r="AS48" s="153" t="s">
        <v>264</v>
      </c>
      <c r="AT48" s="155">
        <v>355.55555555555554</v>
      </c>
      <c r="AU48" s="155">
        <v>143.83333333333334</v>
      </c>
      <c r="AV48" s="155">
        <v>211.72222222222223</v>
      </c>
    </row>
    <row r="49" spans="1:48" x14ac:dyDescent="0.15">
      <c r="A49" s="90" t="s">
        <v>33</v>
      </c>
      <c r="B49" s="90"/>
      <c r="C49" s="90"/>
      <c r="D49" s="90"/>
      <c r="E49" s="93">
        <f>'[1]Cumulative Stats'!$D55</f>
        <v>65</v>
      </c>
      <c r="F49" s="93">
        <f>'[2]Cumulative Stats'!$D55</f>
        <v>68</v>
      </c>
      <c r="G49" s="93">
        <f>'[3]Cumulative Stats'!$D55</f>
        <v>101</v>
      </c>
      <c r="H49" s="93">
        <f>'[4]Cumulative Stats'!$D55</f>
        <v>74</v>
      </c>
      <c r="I49" s="93">
        <f>'[5]Cumulative Stats'!$D55</f>
        <v>65</v>
      </c>
      <c r="J49" s="93">
        <f>'[6]Cumulative Stats'!$D55</f>
        <v>75</v>
      </c>
      <c r="K49" s="93">
        <f>'[7]Cumulative Stats'!$D55</f>
        <v>67</v>
      </c>
      <c r="L49" s="93">
        <f>'[8]Cumulative Stats'!$D55</f>
        <v>79</v>
      </c>
      <c r="M49" s="93">
        <f>'[9]Cumulative Stats'!$D55</f>
        <v>87</v>
      </c>
      <c r="N49" s="93">
        <f>'[10]Cumulative Stats'!$D55</f>
        <v>60</v>
      </c>
      <c r="O49" s="93">
        <f>'[11]Cumulative Stats'!$D55</f>
        <v>63</v>
      </c>
      <c r="P49" s="93">
        <f>'[12]Cumulative Stats'!$D55</f>
        <v>69</v>
      </c>
      <c r="Q49" s="93">
        <f>'[13]Cumulative Stats'!$D55</f>
        <v>91</v>
      </c>
      <c r="R49" s="93">
        <f>'[14]Cumulative Stats'!$D55</f>
        <v>49</v>
      </c>
      <c r="S49" s="93">
        <f>'[15]Cumulative Stats'!$D55</f>
        <v>64</v>
      </c>
      <c r="T49" s="93">
        <f>'[16]Cumulative Stats'!$D55</f>
        <v>64</v>
      </c>
      <c r="U49" s="93">
        <f>'[17]Cumulative Stats'!$D55</f>
        <v>67</v>
      </c>
      <c r="V49" s="93">
        <f>'[18]Cumulative Stats'!$D55</f>
        <v>98</v>
      </c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7">
        <f t="shared" si="14"/>
        <v>48</v>
      </c>
      <c r="AL49">
        <f t="shared" ref="AL49:AL50" si="42">SUM(E49:V49)</f>
        <v>1306</v>
      </c>
      <c r="AM49" s="4">
        <f>+AL49/$D$1</f>
        <v>8.0617283950617278</v>
      </c>
      <c r="AN49" s="4"/>
      <c r="AO49" s="80"/>
      <c r="AP49" s="70">
        <f t="shared" ref="AP49:AP50" si="43">+AM49</f>
        <v>8.0617283950617278</v>
      </c>
      <c r="AQ49" s="70">
        <v>7.7654320987654319</v>
      </c>
      <c r="AR49" s="74"/>
      <c r="AS49" s="153" t="s">
        <v>262</v>
      </c>
      <c r="AT49" s="155">
        <v>335</v>
      </c>
      <c r="AU49" s="155">
        <v>121.88888888888889</v>
      </c>
      <c r="AV49" s="155">
        <v>213.11111111111111</v>
      </c>
    </row>
    <row r="50" spans="1:48" x14ac:dyDescent="0.15">
      <c r="A50" s="90" t="s">
        <v>30</v>
      </c>
      <c r="B50" s="90"/>
      <c r="C50" s="90"/>
      <c r="D50" s="90"/>
      <c r="E50" s="93">
        <f>'[1]Cumulative Stats'!$D56</f>
        <v>1045</v>
      </c>
      <c r="F50" s="93">
        <f>'[2]Cumulative Stats'!$D56</f>
        <v>1373</v>
      </c>
      <c r="G50" s="93">
        <f>'[3]Cumulative Stats'!$D56</f>
        <v>2074</v>
      </c>
      <c r="H50" s="93">
        <f>'[4]Cumulative Stats'!$D56</f>
        <v>1548</v>
      </c>
      <c r="I50" s="93">
        <f>'[5]Cumulative Stats'!$D56</f>
        <v>1217</v>
      </c>
      <c r="J50" s="93">
        <f>'[6]Cumulative Stats'!$D56</f>
        <v>1527</v>
      </c>
      <c r="K50" s="93">
        <f>'[7]Cumulative Stats'!$D56</f>
        <v>1337</v>
      </c>
      <c r="L50" s="93">
        <f>'[8]Cumulative Stats'!$D56</f>
        <v>1730</v>
      </c>
      <c r="M50" s="93">
        <f>'[9]Cumulative Stats'!$D56</f>
        <v>1622</v>
      </c>
      <c r="N50" s="93">
        <f>'[10]Cumulative Stats'!$D56</f>
        <v>1130</v>
      </c>
      <c r="O50" s="93">
        <f>'[11]Cumulative Stats'!$D56</f>
        <v>1100</v>
      </c>
      <c r="P50" s="93">
        <f>'[12]Cumulative Stats'!$D56</f>
        <v>1386</v>
      </c>
      <c r="Q50" s="93">
        <f>'[13]Cumulative Stats'!$D56</f>
        <v>1375</v>
      </c>
      <c r="R50" s="93">
        <f>'[14]Cumulative Stats'!$D56</f>
        <v>1020</v>
      </c>
      <c r="S50" s="93">
        <f>'[15]Cumulative Stats'!$D56</f>
        <v>1236</v>
      </c>
      <c r="T50" s="93">
        <f>'[16]Cumulative Stats'!$D56</f>
        <v>1327</v>
      </c>
      <c r="U50" s="93">
        <f>'[17]Cumulative Stats'!$D56</f>
        <v>1190</v>
      </c>
      <c r="V50" s="93">
        <f>'[18]Cumulative Stats'!$D56</f>
        <v>2275</v>
      </c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7">
        <f t="shared" si="14"/>
        <v>49</v>
      </c>
      <c r="AL50">
        <f t="shared" si="42"/>
        <v>25512</v>
      </c>
      <c r="AM50" s="4">
        <f>+AL50/$D$1</f>
        <v>157.4814814814815</v>
      </c>
      <c r="AN50" s="4"/>
      <c r="AO50" s="80"/>
      <c r="AP50" s="70">
        <f t="shared" si="43"/>
        <v>157.4814814814815</v>
      </c>
      <c r="AQ50" s="70">
        <v>149.0185185185185</v>
      </c>
      <c r="AR50" s="74"/>
      <c r="AS50" s="153" t="s">
        <v>260</v>
      </c>
      <c r="AT50" s="155">
        <v>315.05555555555554</v>
      </c>
      <c r="AU50" s="155">
        <v>136.88888888888889</v>
      </c>
      <c r="AV50" s="155">
        <v>178.16666666666666</v>
      </c>
    </row>
    <row r="51" spans="1:48" x14ac:dyDescent="0.15">
      <c r="A51" s="90" t="s">
        <v>31</v>
      </c>
      <c r="B51" s="90"/>
      <c r="C51" s="90"/>
      <c r="D51" s="90"/>
      <c r="E51" s="100">
        <f>'[1]Cumulative Stats'!$D57</f>
        <v>16.076923076923077</v>
      </c>
      <c r="F51" s="100">
        <f>'[2]Cumulative Stats'!$D57</f>
        <v>20.191176470588236</v>
      </c>
      <c r="G51" s="100">
        <f>'[3]Cumulative Stats'!$D57</f>
        <v>20.534653465346533</v>
      </c>
      <c r="H51" s="100">
        <f>'[4]Cumulative Stats'!$D57</f>
        <v>20.918918918918919</v>
      </c>
      <c r="I51" s="100">
        <f>'[5]Cumulative Stats'!$D57</f>
        <v>18.723076923076924</v>
      </c>
      <c r="J51" s="100">
        <f>'[6]Cumulative Stats'!$D57</f>
        <v>20.36</v>
      </c>
      <c r="K51" s="100">
        <f>'[7]Cumulative Stats'!$D57</f>
        <v>19.955223880597014</v>
      </c>
      <c r="L51" s="100">
        <f>'[8]Cumulative Stats'!$D57</f>
        <v>21.898734177215189</v>
      </c>
      <c r="M51" s="100">
        <f>'[9]Cumulative Stats'!$D57</f>
        <v>18.643678160919539</v>
      </c>
      <c r="N51" s="100">
        <f>'[10]Cumulative Stats'!$D57</f>
        <v>18.833333333333332</v>
      </c>
      <c r="O51" s="100">
        <f>'[11]Cumulative Stats'!$D57</f>
        <v>17.460317460317459</v>
      </c>
      <c r="P51" s="100">
        <f>'[12]Cumulative Stats'!$D57</f>
        <v>20.086956521739129</v>
      </c>
      <c r="Q51" s="100">
        <f>'[13]Cumulative Stats'!$D57</f>
        <v>15.109890109890109</v>
      </c>
      <c r="R51" s="100">
        <f>'[14]Cumulative Stats'!$D57</f>
        <v>20.816326530612244</v>
      </c>
      <c r="S51" s="100">
        <f>'[15]Cumulative Stats'!$D57</f>
        <v>19.3125</v>
      </c>
      <c r="T51" s="100">
        <f>'[16]Cumulative Stats'!$D57</f>
        <v>20.734375</v>
      </c>
      <c r="U51" s="100">
        <f>'[17]Cumulative Stats'!$D57</f>
        <v>17.761194029850746</v>
      </c>
      <c r="V51" s="100">
        <f>'[18]Cumulative Stats'!$D57</f>
        <v>23.214285714285715</v>
      </c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7">
        <f t="shared" si="14"/>
        <v>50</v>
      </c>
      <c r="AM51" s="10">
        <f>+AL50/AL49</f>
        <v>19.534456355283307</v>
      </c>
      <c r="AN51" s="10"/>
      <c r="AO51" s="80"/>
      <c r="AP51" s="68">
        <f>+AP50/AP49</f>
        <v>19.534456355283311</v>
      </c>
      <c r="AQ51" s="68">
        <f>+AQ50/AQ49</f>
        <v>19.189984101748806</v>
      </c>
      <c r="AR51" s="74"/>
      <c r="AS51" s="153" t="s">
        <v>263</v>
      </c>
      <c r="AT51" s="155">
        <v>308.5</v>
      </c>
      <c r="AU51" s="155">
        <v>158.22222222222223</v>
      </c>
      <c r="AV51" s="155">
        <v>150.27777777777777</v>
      </c>
    </row>
    <row r="52" spans="1:48" x14ac:dyDescent="0.15">
      <c r="A52" s="90" t="s">
        <v>32</v>
      </c>
      <c r="B52" s="90"/>
      <c r="C52" s="90"/>
      <c r="D52" s="90"/>
      <c r="E52" s="93">
        <f>'[1]Cumulative Stats'!$D58</f>
        <v>0</v>
      </c>
      <c r="F52" s="93">
        <f>'[2]Cumulative Stats'!$D58</f>
        <v>0</v>
      </c>
      <c r="G52" s="93">
        <f>'[3]Cumulative Stats'!$D58</f>
        <v>0</v>
      </c>
      <c r="H52" s="93">
        <f>'[4]Cumulative Stats'!$D58</f>
        <v>0</v>
      </c>
      <c r="I52" s="93">
        <f>'[5]Cumulative Stats'!$D58</f>
        <v>0</v>
      </c>
      <c r="J52" s="93">
        <f>'[6]Cumulative Stats'!$D58</f>
        <v>0</v>
      </c>
      <c r="K52" s="93">
        <f>'[7]Cumulative Stats'!$D58</f>
        <v>0</v>
      </c>
      <c r="L52" s="93">
        <f>'[8]Cumulative Stats'!$D58</f>
        <v>1</v>
      </c>
      <c r="M52" s="93">
        <f>'[9]Cumulative Stats'!$D58</f>
        <v>0</v>
      </c>
      <c r="N52" s="93">
        <f>'[10]Cumulative Stats'!$D58</f>
        <v>0</v>
      </c>
      <c r="O52" s="93">
        <f>'[11]Cumulative Stats'!$D58</f>
        <v>0</v>
      </c>
      <c r="P52" s="93">
        <f>'[12]Cumulative Stats'!$D58</f>
        <v>0</v>
      </c>
      <c r="Q52" s="93">
        <f>'[13]Cumulative Stats'!$D58</f>
        <v>0</v>
      </c>
      <c r="R52" s="93">
        <f>'[14]Cumulative Stats'!$D58</f>
        <v>0</v>
      </c>
      <c r="S52" s="93">
        <f>'[15]Cumulative Stats'!$D58</f>
        <v>0</v>
      </c>
      <c r="T52" s="93">
        <f>'[16]Cumulative Stats'!$D58</f>
        <v>1</v>
      </c>
      <c r="U52" s="93">
        <f>'[17]Cumulative Stats'!$D58</f>
        <v>0</v>
      </c>
      <c r="V52" s="93">
        <f>'[18]Cumulative Stats'!$D58</f>
        <v>1</v>
      </c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7">
        <f t="shared" si="14"/>
        <v>51</v>
      </c>
      <c r="AM52" s="4"/>
      <c r="AN52" s="4"/>
      <c r="AO52" s="80"/>
      <c r="AP52" s="70"/>
      <c r="AQ52" s="70"/>
      <c r="AR52" s="69"/>
      <c r="AS52" s="139" t="s">
        <v>259</v>
      </c>
      <c r="AT52" s="155">
        <v>299.44444444444446</v>
      </c>
      <c r="AU52" s="155">
        <v>96.166666666666671</v>
      </c>
      <c r="AV52" s="155">
        <v>203.27777777777777</v>
      </c>
    </row>
    <row r="53" spans="1:48" x14ac:dyDescent="0.15">
      <c r="A53" s="90"/>
      <c r="B53" s="90"/>
      <c r="C53" s="90"/>
      <c r="D53" s="90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7">
        <f t="shared" si="14"/>
        <v>52</v>
      </c>
      <c r="AM53" s="4"/>
      <c r="AN53" s="4"/>
      <c r="AO53" s="80"/>
      <c r="AP53" s="70"/>
      <c r="AQ53" s="70"/>
      <c r="AR53" s="69"/>
      <c r="AS53" s="139" t="s">
        <v>256</v>
      </c>
      <c r="AT53" s="155">
        <v>297.83333333333331</v>
      </c>
      <c r="AU53" s="155">
        <v>123.88888888888889</v>
      </c>
      <c r="AV53" s="155">
        <v>173.94444444444446</v>
      </c>
    </row>
    <row r="54" spans="1:48" x14ac:dyDescent="0.15">
      <c r="A54" s="90" t="s">
        <v>220</v>
      </c>
      <c r="B54" s="90"/>
      <c r="C54" s="90"/>
      <c r="D54" s="90"/>
      <c r="E54" s="93">
        <f>'[1]Cumulative Stats'!$D60</f>
        <v>91</v>
      </c>
      <c r="F54" s="93">
        <f>'[2]Cumulative Stats'!$D60</f>
        <v>94</v>
      </c>
      <c r="G54" s="93">
        <f>'[3]Cumulative Stats'!$D60</f>
        <v>71</v>
      </c>
      <c r="H54" s="93">
        <f>'[4]Cumulative Stats'!$D60</f>
        <v>80</v>
      </c>
      <c r="I54" s="93">
        <f>'[5]Cumulative Stats'!$D60</f>
        <v>120</v>
      </c>
      <c r="J54" s="93">
        <f>'[6]Cumulative Stats'!$D60</f>
        <v>80</v>
      </c>
      <c r="K54" s="93">
        <f>'[7]Cumulative Stats'!$D60</f>
        <v>80</v>
      </c>
      <c r="L54" s="93">
        <f>'[8]Cumulative Stats'!$D60</f>
        <v>69</v>
      </c>
      <c r="M54" s="93">
        <f>'[9]Cumulative Stats'!$D60</f>
        <v>91</v>
      </c>
      <c r="N54" s="93">
        <f>'[10]Cumulative Stats'!$D60</f>
        <v>91</v>
      </c>
      <c r="O54" s="93">
        <f>'[11]Cumulative Stats'!$D60</f>
        <v>88</v>
      </c>
      <c r="P54" s="93">
        <f>'[12]Cumulative Stats'!$D60</f>
        <v>71</v>
      </c>
      <c r="Q54" s="93">
        <f>'[13]Cumulative Stats'!$D60</f>
        <v>54</v>
      </c>
      <c r="R54" s="93">
        <f>'[14]Cumulative Stats'!$D60</f>
        <v>110</v>
      </c>
      <c r="S54" s="93">
        <f>'[15]Cumulative Stats'!$D60</f>
        <v>78</v>
      </c>
      <c r="T54" s="93">
        <f>'[16]Cumulative Stats'!$D60</f>
        <v>85</v>
      </c>
      <c r="U54" s="93">
        <f>'[17]Cumulative Stats'!$D60</f>
        <v>103</v>
      </c>
      <c r="V54" s="93">
        <f>'[18]Cumulative Stats'!$D60</f>
        <v>56</v>
      </c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7">
        <f t="shared" si="14"/>
        <v>53</v>
      </c>
      <c r="AL54">
        <f t="shared" ref="AL54:AL55" si="44">SUM(E54:V54)</f>
        <v>1512</v>
      </c>
      <c r="AM54" s="4">
        <f>+AL54/$D$1</f>
        <v>9.3333333333333339</v>
      </c>
      <c r="AN54" s="4"/>
      <c r="AO54" s="80"/>
      <c r="AP54" s="70">
        <f t="shared" ref="AP54:AP57" si="45">+AM54</f>
        <v>9.3333333333333339</v>
      </c>
      <c r="AQ54" s="70">
        <v>9.1049382716049365</v>
      </c>
      <c r="AR54" s="69"/>
      <c r="AS54" s="139" t="s">
        <v>257</v>
      </c>
      <c r="AT54" s="155">
        <v>295.83333333333331</v>
      </c>
      <c r="AU54" s="155">
        <v>114.22222222222223</v>
      </c>
      <c r="AV54" s="155">
        <v>181.61111111111111</v>
      </c>
    </row>
    <row r="55" spans="1:48" x14ac:dyDescent="0.15">
      <c r="A55" s="90" t="s">
        <v>226</v>
      </c>
      <c r="B55" s="90"/>
      <c r="C55" s="90"/>
      <c r="D55" s="90"/>
      <c r="E55" s="93">
        <f>'[1]Cumulative Stats'!$D61</f>
        <v>14</v>
      </c>
      <c r="F55" s="93">
        <f>'[2]Cumulative Stats'!$D61</f>
        <v>15</v>
      </c>
      <c r="G55" s="93">
        <f>'[3]Cumulative Stats'!$D61</f>
        <v>5</v>
      </c>
      <c r="H55" s="93">
        <f>'[4]Cumulative Stats'!$D61</f>
        <v>18</v>
      </c>
      <c r="I55" s="93">
        <f>'[5]Cumulative Stats'!$D61</f>
        <v>4</v>
      </c>
      <c r="J55" s="93">
        <f>'[6]Cumulative Stats'!$D61</f>
        <v>22</v>
      </c>
      <c r="K55" s="93">
        <f>'[7]Cumulative Stats'!$D61</f>
        <v>18</v>
      </c>
      <c r="L55" s="93">
        <f>'[8]Cumulative Stats'!$D61</f>
        <v>5</v>
      </c>
      <c r="M55" s="93">
        <f>'[9]Cumulative Stats'!$D61</f>
        <v>12</v>
      </c>
      <c r="N55" s="93">
        <f>'[10]Cumulative Stats'!$D61</f>
        <v>10</v>
      </c>
      <c r="O55" s="93">
        <f>'[11]Cumulative Stats'!$D61</f>
        <v>11</v>
      </c>
      <c r="P55" s="93">
        <f>'[12]Cumulative Stats'!$D61</f>
        <v>7</v>
      </c>
      <c r="Q55" s="93">
        <f>'[13]Cumulative Stats'!$D61</f>
        <v>4</v>
      </c>
      <c r="R55" s="93">
        <f>'[14]Cumulative Stats'!$D61</f>
        <v>24</v>
      </c>
      <c r="S55" s="93">
        <f>'[15]Cumulative Stats'!$D61</f>
        <v>12</v>
      </c>
      <c r="T55" s="93">
        <f>'[16]Cumulative Stats'!$D61</f>
        <v>11</v>
      </c>
      <c r="U55" s="93">
        <f>'[17]Cumulative Stats'!$D61</f>
        <v>12</v>
      </c>
      <c r="V55" s="93">
        <f>'[18]Cumulative Stats'!$D61</f>
        <v>8</v>
      </c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7">
        <f t="shared" si="14"/>
        <v>54</v>
      </c>
      <c r="AL55">
        <f t="shared" si="44"/>
        <v>212</v>
      </c>
      <c r="AM55" s="4">
        <f>+AL55/$D$1</f>
        <v>1.308641975308642</v>
      </c>
      <c r="AN55" s="4"/>
      <c r="AO55" s="80"/>
      <c r="AP55" s="70">
        <f t="shared" si="45"/>
        <v>1.308641975308642</v>
      </c>
      <c r="AQ55" s="70">
        <v>1.3395061728395061</v>
      </c>
      <c r="AR55" s="69"/>
      <c r="AS55" s="139" t="s">
        <v>271</v>
      </c>
      <c r="AT55" s="155">
        <v>295.77777777777777</v>
      </c>
      <c r="AU55" s="155">
        <v>111.22222222222223</v>
      </c>
      <c r="AV55" s="155">
        <v>184.55555555555554</v>
      </c>
    </row>
    <row r="56" spans="1:48" x14ac:dyDescent="0.15">
      <c r="A56" s="90" t="s">
        <v>227</v>
      </c>
      <c r="B56" s="90"/>
      <c r="C56" s="90"/>
      <c r="D56" s="90"/>
      <c r="E56" s="162">
        <f>'[1]Cumulative Stats'!$D62</f>
        <v>15.384615384615385</v>
      </c>
      <c r="F56" s="162">
        <f>'[2]Cumulative Stats'!$D62</f>
        <v>15.957446808510639</v>
      </c>
      <c r="G56" s="162">
        <f>'[3]Cumulative Stats'!$D62</f>
        <v>7.042253521126761</v>
      </c>
      <c r="H56" s="162">
        <f>'[4]Cumulative Stats'!$D62</f>
        <v>22.5</v>
      </c>
      <c r="I56" s="162">
        <f>'[5]Cumulative Stats'!$D62</f>
        <v>3.3333333333333335</v>
      </c>
      <c r="J56" s="162">
        <f>'[6]Cumulative Stats'!$D62</f>
        <v>27.500000000000004</v>
      </c>
      <c r="K56" s="162">
        <f>'[7]Cumulative Stats'!$D62</f>
        <v>22.5</v>
      </c>
      <c r="L56" s="162">
        <f>'[8]Cumulative Stats'!$D62</f>
        <v>7.2463768115942031</v>
      </c>
      <c r="M56" s="162">
        <f>'[9]Cumulative Stats'!$D62</f>
        <v>13.186813186813188</v>
      </c>
      <c r="N56" s="162">
        <f>'[10]Cumulative Stats'!$D62</f>
        <v>10.989010989010989</v>
      </c>
      <c r="O56" s="162">
        <f>'[11]Cumulative Stats'!$D62</f>
        <v>12.5</v>
      </c>
      <c r="P56" s="162">
        <f>'[12]Cumulative Stats'!$D62</f>
        <v>9.8591549295774641</v>
      </c>
      <c r="Q56" s="162">
        <f>'[13]Cumulative Stats'!$D62</f>
        <v>7.4074074074074066</v>
      </c>
      <c r="R56" s="162">
        <f>'[14]Cumulative Stats'!$D62</f>
        <v>21.818181818181817</v>
      </c>
      <c r="S56" s="162">
        <f>'[15]Cumulative Stats'!$D62</f>
        <v>15.384615384615385</v>
      </c>
      <c r="T56" s="162">
        <f>'[16]Cumulative Stats'!$D62</f>
        <v>12.941176470588237</v>
      </c>
      <c r="U56" s="162">
        <f>'[17]Cumulative Stats'!$D62</f>
        <v>11.650485436893204</v>
      </c>
      <c r="V56" s="162">
        <f>'[18]Cumulative Stats'!$D62</f>
        <v>14.285714285714285</v>
      </c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7">
        <f t="shared" si="14"/>
        <v>55</v>
      </c>
      <c r="AM56" s="4">
        <f>+AM55/AM54*100</f>
        <v>14.02116402116402</v>
      </c>
      <c r="AN56" s="4"/>
      <c r="AO56" s="80"/>
      <c r="AP56" s="68">
        <f>+AP55/AP54*100</f>
        <v>14.02116402116402</v>
      </c>
      <c r="AQ56" s="68">
        <f>+AQ55/AQ54*100</f>
        <v>14.711864406779663</v>
      </c>
      <c r="AR56" s="69"/>
      <c r="AS56" s="139" t="s">
        <v>266</v>
      </c>
      <c r="AT56" s="155">
        <v>286.22222222222223</v>
      </c>
      <c r="AU56" s="155">
        <v>85.388888888888886</v>
      </c>
      <c r="AV56" s="155">
        <v>200.83333333333334</v>
      </c>
    </row>
    <row r="57" spans="1:48" x14ac:dyDescent="0.15">
      <c r="A57" s="90" t="s">
        <v>56</v>
      </c>
      <c r="B57" s="90"/>
      <c r="C57" s="90"/>
      <c r="D57" s="90"/>
      <c r="E57" s="93">
        <f>'[1]Cumulative Stats'!$D63</f>
        <v>5495</v>
      </c>
      <c r="F57" s="93">
        <f>'[2]Cumulative Stats'!$D63</f>
        <v>5759</v>
      </c>
      <c r="G57" s="93">
        <f>'[3]Cumulative Stats'!$D63</f>
        <v>4221</v>
      </c>
      <c r="H57" s="93">
        <f>'[4]Cumulative Stats'!$D63</f>
        <v>5007</v>
      </c>
      <c r="I57" s="93">
        <f>'[5]Cumulative Stats'!$D63</f>
        <v>6990</v>
      </c>
      <c r="J57" s="93">
        <f>'[6]Cumulative Stats'!$D63</f>
        <v>4930</v>
      </c>
      <c r="K57" s="93">
        <f>'[7]Cumulative Stats'!$D63</f>
        <v>4891</v>
      </c>
      <c r="L57" s="93">
        <f>'[8]Cumulative Stats'!$D63</f>
        <v>4008</v>
      </c>
      <c r="M57" s="93">
        <f>'[9]Cumulative Stats'!$D63</f>
        <v>5375</v>
      </c>
      <c r="N57" s="93">
        <f>'[10]Cumulative Stats'!$D63</f>
        <v>5702</v>
      </c>
      <c r="O57" s="93">
        <f>'[11]Cumulative Stats'!$D63</f>
        <v>5411</v>
      </c>
      <c r="P57" s="93">
        <f>'[12]Cumulative Stats'!$D63</f>
        <v>4303</v>
      </c>
      <c r="Q57" s="93">
        <f>'[13]Cumulative Stats'!$D63</f>
        <v>2986</v>
      </c>
      <c r="R57" s="93">
        <f>'[14]Cumulative Stats'!$D63</f>
        <v>7095</v>
      </c>
      <c r="S57" s="93">
        <f>'[15]Cumulative Stats'!$D63</f>
        <v>4649</v>
      </c>
      <c r="T57" s="93">
        <f>'[16]Cumulative Stats'!$D63</f>
        <v>5429</v>
      </c>
      <c r="U57" s="93">
        <f>'[17]Cumulative Stats'!$D63</f>
        <v>6264</v>
      </c>
      <c r="V57" s="93">
        <f>'[18]Cumulative Stats'!$D63</f>
        <v>3306</v>
      </c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7">
        <f t="shared" si="14"/>
        <v>56</v>
      </c>
      <c r="AL57">
        <f t="shared" ref="AL57" si="46">SUM(E57:V57)</f>
        <v>91821</v>
      </c>
      <c r="AM57" s="4">
        <f>+AL57/$D$1</f>
        <v>566.7962962962963</v>
      </c>
      <c r="AN57" s="4"/>
      <c r="AO57" s="80"/>
      <c r="AP57" s="70">
        <f t="shared" si="45"/>
        <v>566.7962962962963</v>
      </c>
      <c r="AQ57" s="150" t="s">
        <v>143</v>
      </c>
      <c r="AR57" s="69"/>
      <c r="AS57" s="139" t="s">
        <v>268</v>
      </c>
      <c r="AT57" s="155">
        <v>272.72222222222223</v>
      </c>
      <c r="AU57" s="155">
        <v>111.72222222222223</v>
      </c>
      <c r="AV57" s="155">
        <v>161</v>
      </c>
    </row>
    <row r="58" spans="1:48" x14ac:dyDescent="0.15">
      <c r="A58" s="90" t="s">
        <v>228</v>
      </c>
      <c r="B58" s="90"/>
      <c r="C58" s="90"/>
      <c r="D58" s="90"/>
      <c r="E58" s="100">
        <f t="shared" ref="E58" si="47">+E57/E54</f>
        <v>60.384615384615387</v>
      </c>
      <c r="F58" s="100">
        <f t="shared" ref="F58:V58" si="48">+F57/F54</f>
        <v>61.265957446808514</v>
      </c>
      <c r="G58" s="100">
        <f t="shared" ref="G58:I58" si="49">+G57/G54</f>
        <v>59.450704225352112</v>
      </c>
      <c r="H58" s="100">
        <f t="shared" si="49"/>
        <v>62.587499999999999</v>
      </c>
      <c r="I58" s="100">
        <f t="shared" si="49"/>
        <v>58.25</v>
      </c>
      <c r="J58" s="100">
        <f t="shared" si="48"/>
        <v>61.625</v>
      </c>
      <c r="K58" s="100">
        <f t="shared" si="48"/>
        <v>61.137500000000003</v>
      </c>
      <c r="L58" s="100">
        <f t="shared" si="48"/>
        <v>58.086956521739133</v>
      </c>
      <c r="M58" s="100">
        <f t="shared" si="48"/>
        <v>59.065934065934066</v>
      </c>
      <c r="N58" s="100">
        <f t="shared" si="48"/>
        <v>62.659340659340657</v>
      </c>
      <c r="O58" s="100">
        <f t="shared" si="48"/>
        <v>61.488636363636367</v>
      </c>
      <c r="P58" s="100">
        <f t="shared" si="48"/>
        <v>60.605633802816904</v>
      </c>
      <c r="Q58" s="100">
        <f t="shared" si="48"/>
        <v>55.296296296296298</v>
      </c>
      <c r="R58" s="100">
        <f t="shared" si="48"/>
        <v>64.5</v>
      </c>
      <c r="S58" s="100">
        <f t="shared" si="48"/>
        <v>59.602564102564102</v>
      </c>
      <c r="T58" s="100">
        <f t="shared" si="48"/>
        <v>63.870588235294115</v>
      </c>
      <c r="U58" s="100">
        <f t="shared" si="48"/>
        <v>60.815533980582522</v>
      </c>
      <c r="V58" s="100">
        <f t="shared" si="48"/>
        <v>59.035714285714285</v>
      </c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7">
        <f t="shared" si="14"/>
        <v>57</v>
      </c>
      <c r="AM58" s="4">
        <f>+AM57/AM54</f>
        <v>60.728174603174601</v>
      </c>
      <c r="AN58" s="4"/>
      <c r="AO58" s="80"/>
      <c r="AP58" s="68">
        <f>+AP57/AP54</f>
        <v>60.728174603174601</v>
      </c>
      <c r="AQ58" s="151" t="s">
        <v>143</v>
      </c>
      <c r="AR58" s="69"/>
      <c r="AS58" s="153" t="s">
        <v>261</v>
      </c>
      <c r="AT58" s="155">
        <v>271.94444444444446</v>
      </c>
      <c r="AU58" s="155">
        <v>120.16666666666667</v>
      </c>
      <c r="AV58" s="155">
        <v>151.77777777777777</v>
      </c>
    </row>
    <row r="59" spans="1:48" x14ac:dyDescent="0.15">
      <c r="A59" s="90"/>
      <c r="B59" s="90"/>
      <c r="C59" s="90"/>
      <c r="D59" s="90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7">
        <f t="shared" si="14"/>
        <v>58</v>
      </c>
      <c r="AM59" s="4"/>
      <c r="AN59" s="4"/>
      <c r="AO59" s="80"/>
      <c r="AP59" s="70"/>
      <c r="AQ59" s="70"/>
      <c r="AR59" s="69"/>
      <c r="AS59" s="139" t="s">
        <v>269</v>
      </c>
      <c r="AT59" s="155">
        <v>267.11111111111109</v>
      </c>
      <c r="AU59" s="155">
        <v>122.5</v>
      </c>
      <c r="AV59" s="155">
        <v>144.61111111111111</v>
      </c>
    </row>
    <row r="60" spans="1:48" x14ac:dyDescent="0.15">
      <c r="A60" s="90" t="s">
        <v>34</v>
      </c>
      <c r="B60" s="90"/>
      <c r="C60" s="90"/>
      <c r="D60" s="90"/>
      <c r="E60" s="93">
        <f>'[1]Cumulative Stats'!$D65</f>
        <v>171</v>
      </c>
      <c r="F60" s="93">
        <f>'[2]Cumulative Stats'!$D65</f>
        <v>110</v>
      </c>
      <c r="G60" s="93">
        <f>'[3]Cumulative Stats'!$D65</f>
        <v>119</v>
      </c>
      <c r="H60" s="93">
        <f>'[4]Cumulative Stats'!$D65</f>
        <v>135</v>
      </c>
      <c r="I60" s="93">
        <f>'[5]Cumulative Stats'!$D65</f>
        <v>139</v>
      </c>
      <c r="J60" s="93">
        <f>'[6]Cumulative Stats'!$D65</f>
        <v>75</v>
      </c>
      <c r="K60" s="93">
        <f>'[7]Cumulative Stats'!$D65</f>
        <v>122</v>
      </c>
      <c r="L60" s="93">
        <f>'[8]Cumulative Stats'!$D65</f>
        <v>112</v>
      </c>
      <c r="M60" s="93">
        <f>'[9]Cumulative Stats'!$D65</f>
        <v>110</v>
      </c>
      <c r="N60" s="93">
        <f>'[10]Cumulative Stats'!$D65</f>
        <v>88</v>
      </c>
      <c r="O60" s="93">
        <f>'[11]Cumulative Stats'!$D65</f>
        <v>169</v>
      </c>
      <c r="P60" s="93">
        <f>'[12]Cumulative Stats'!$D65</f>
        <v>124</v>
      </c>
      <c r="Q60" s="93">
        <f>'[13]Cumulative Stats'!$D65</f>
        <v>150</v>
      </c>
      <c r="R60" s="93">
        <f>'[14]Cumulative Stats'!$D65</f>
        <v>145</v>
      </c>
      <c r="S60" s="93">
        <f>'[15]Cumulative Stats'!$D65</f>
        <v>94</v>
      </c>
      <c r="T60" s="93">
        <f>'[16]Cumulative Stats'!$D65</f>
        <v>122</v>
      </c>
      <c r="U60" s="93">
        <f>'[17]Cumulative Stats'!$D65</f>
        <v>125</v>
      </c>
      <c r="V60" s="93">
        <f>'[18]Cumulative Stats'!$D65</f>
        <v>148</v>
      </c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7">
        <f t="shared" si="14"/>
        <v>59</v>
      </c>
      <c r="AL60">
        <f t="shared" ref="AL60:AL61" si="50">SUM(E60:V60)</f>
        <v>2258</v>
      </c>
      <c r="AM60" s="13">
        <f>+AL60/$D$1</f>
        <v>13.938271604938272</v>
      </c>
      <c r="AN60" s="13"/>
      <c r="AO60" s="80"/>
      <c r="AP60" s="68">
        <f t="shared" ref="AP60:AP61" si="51">+AM60</f>
        <v>13.938271604938272</v>
      </c>
      <c r="AQ60" s="68">
        <v>12.845679012345679</v>
      </c>
      <c r="AR60" s="74"/>
      <c r="AS60" s="153" t="s">
        <v>265</v>
      </c>
      <c r="AT60" s="155">
        <v>255.11111111111111</v>
      </c>
      <c r="AU60" s="155">
        <v>119.44444444444444</v>
      </c>
      <c r="AV60" s="155">
        <v>135.66666666666666</v>
      </c>
    </row>
    <row r="61" spans="1:48" x14ac:dyDescent="0.15">
      <c r="A61" s="90" t="s">
        <v>35</v>
      </c>
      <c r="B61" s="90"/>
      <c r="C61" s="90"/>
      <c r="D61" s="90"/>
      <c r="E61" s="93">
        <f>'[1]Cumulative Stats'!$D66</f>
        <v>1312</v>
      </c>
      <c r="F61" s="93">
        <f>'[2]Cumulative Stats'!$D66</f>
        <v>944</v>
      </c>
      <c r="G61" s="93">
        <f>'[3]Cumulative Stats'!$D66</f>
        <v>937</v>
      </c>
      <c r="H61" s="93">
        <f>'[4]Cumulative Stats'!$D66</f>
        <v>1059</v>
      </c>
      <c r="I61" s="93">
        <f>'[5]Cumulative Stats'!$D66</f>
        <v>1037</v>
      </c>
      <c r="J61" s="93">
        <f>'[6]Cumulative Stats'!$D66</f>
        <v>611</v>
      </c>
      <c r="K61" s="93">
        <f>'[7]Cumulative Stats'!$D66</f>
        <v>978</v>
      </c>
      <c r="L61" s="93">
        <f>'[8]Cumulative Stats'!$D66</f>
        <v>884</v>
      </c>
      <c r="M61" s="93">
        <f>'[9]Cumulative Stats'!$D66</f>
        <v>926</v>
      </c>
      <c r="N61" s="93">
        <f>'[10]Cumulative Stats'!$D66</f>
        <v>653</v>
      </c>
      <c r="O61" s="93">
        <f>'[11]Cumulative Stats'!$D66</f>
        <v>1382</v>
      </c>
      <c r="P61" s="93">
        <f>'[12]Cumulative Stats'!$D66</f>
        <v>945</v>
      </c>
      <c r="Q61" s="93">
        <f>'[13]Cumulative Stats'!$D66</f>
        <v>1168</v>
      </c>
      <c r="R61" s="93">
        <f>'[14]Cumulative Stats'!$D66</f>
        <v>1105</v>
      </c>
      <c r="S61" s="93">
        <f>'[15]Cumulative Stats'!$D66</f>
        <v>695</v>
      </c>
      <c r="T61" s="93">
        <f>'[16]Cumulative Stats'!$D66</f>
        <v>1055</v>
      </c>
      <c r="U61" s="93">
        <f>'[17]Cumulative Stats'!$D66</f>
        <v>1044</v>
      </c>
      <c r="V61" s="93">
        <f>'[18]Cumulative Stats'!$D66</f>
        <v>1053</v>
      </c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7">
        <f t="shared" si="14"/>
        <v>60</v>
      </c>
      <c r="AL61">
        <f t="shared" si="50"/>
        <v>17788</v>
      </c>
      <c r="AM61" s="13">
        <f>+AL61/$D$1</f>
        <v>109.80246913580247</v>
      </c>
      <c r="AN61" s="13"/>
      <c r="AO61" s="80">
        <f>+AP61/AP60</f>
        <v>7.877767936226749</v>
      </c>
      <c r="AP61" s="68">
        <f t="shared" si="51"/>
        <v>109.80246913580247</v>
      </c>
      <c r="AQ61" s="68">
        <v>103.99999999999999</v>
      </c>
      <c r="AR61" s="74">
        <f>+AQ61/AQ60</f>
        <v>8.0961076405574239</v>
      </c>
    </row>
    <row r="62" spans="1:48" x14ac:dyDescent="0.15">
      <c r="A62" s="90"/>
      <c r="B62" s="90"/>
      <c r="C62" s="90"/>
      <c r="D62" s="90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7">
        <f t="shared" si="14"/>
        <v>61</v>
      </c>
      <c r="AM62" s="4"/>
      <c r="AN62" s="4"/>
      <c r="AO62" s="80"/>
      <c r="AP62" s="70"/>
      <c r="AQ62" s="70"/>
      <c r="AR62" s="69"/>
    </row>
    <row r="63" spans="1:48" x14ac:dyDescent="0.15">
      <c r="A63" s="90" t="s">
        <v>36</v>
      </c>
      <c r="B63" s="90"/>
      <c r="C63" s="90"/>
      <c r="D63" s="90"/>
      <c r="E63" s="93">
        <f>'[1]Cumulative Stats'!$D68</f>
        <v>34</v>
      </c>
      <c r="F63" s="93">
        <f>'[2]Cumulative Stats'!$D68</f>
        <v>30</v>
      </c>
      <c r="G63" s="93">
        <f>'[3]Cumulative Stats'!$D68</f>
        <v>44</v>
      </c>
      <c r="H63" s="93">
        <f>'[4]Cumulative Stats'!$D68</f>
        <v>26</v>
      </c>
      <c r="I63" s="93">
        <f>'[5]Cumulative Stats'!$D68</f>
        <v>34</v>
      </c>
      <c r="J63" s="93">
        <f>'[6]Cumulative Stats'!$D68</f>
        <v>34</v>
      </c>
      <c r="K63" s="93">
        <f>'[7]Cumulative Stats'!$D68</f>
        <v>44</v>
      </c>
      <c r="L63" s="93">
        <f>'[8]Cumulative Stats'!$D68</f>
        <v>35</v>
      </c>
      <c r="M63" s="93">
        <f>'[9]Cumulative Stats'!$D68</f>
        <v>38</v>
      </c>
      <c r="N63" s="93">
        <f>'[10]Cumulative Stats'!$D68</f>
        <v>34</v>
      </c>
      <c r="O63" s="93">
        <f>'[11]Cumulative Stats'!$D68</f>
        <v>46</v>
      </c>
      <c r="P63" s="93">
        <f>'[12]Cumulative Stats'!$D68</f>
        <v>27</v>
      </c>
      <c r="Q63" s="93">
        <f>'[13]Cumulative Stats'!$D68</f>
        <v>36</v>
      </c>
      <c r="R63" s="93">
        <f>'[14]Cumulative Stats'!$D68</f>
        <v>24</v>
      </c>
      <c r="S63" s="93">
        <f>'[15]Cumulative Stats'!$D68</f>
        <v>47</v>
      </c>
      <c r="T63" s="93">
        <f>'[16]Cumulative Stats'!$D68</f>
        <v>24</v>
      </c>
      <c r="U63" s="93">
        <f>'[17]Cumulative Stats'!$D68</f>
        <v>19</v>
      </c>
      <c r="V63" s="93">
        <f>'[18]Cumulative Stats'!$D68</f>
        <v>45</v>
      </c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7">
        <f t="shared" si="14"/>
        <v>62</v>
      </c>
      <c r="AL63">
        <f t="shared" ref="AL63" si="52">SUM(E63:V63)</f>
        <v>621</v>
      </c>
      <c r="AM63" s="4">
        <f>+AL63/$D$1</f>
        <v>3.8333333333333335</v>
      </c>
      <c r="AN63" s="4"/>
      <c r="AO63" s="80"/>
      <c r="AP63" s="70">
        <f t="shared" ref="AP63" si="53">+AM63</f>
        <v>3.8333333333333335</v>
      </c>
      <c r="AQ63" s="70">
        <v>4.2469135802469138</v>
      </c>
      <c r="AR63" s="74"/>
    </row>
    <row r="64" spans="1:48" x14ac:dyDescent="0.15">
      <c r="A64" s="90" t="s">
        <v>37</v>
      </c>
      <c r="B64" s="90"/>
      <c r="C64" s="90"/>
      <c r="D64" s="90"/>
      <c r="E64" s="93">
        <f>'[1]Cumulative Stats'!$D69</f>
        <v>11</v>
      </c>
      <c r="F64" s="93">
        <f>'[2]Cumulative Stats'!$D69</f>
        <v>17</v>
      </c>
      <c r="G64" s="93">
        <f>'[3]Cumulative Stats'!$D69</f>
        <v>14</v>
      </c>
      <c r="H64" s="93">
        <f>'[4]Cumulative Stats'!$D69</f>
        <v>13</v>
      </c>
      <c r="I64" s="93">
        <f>'[5]Cumulative Stats'!$D69</f>
        <v>22</v>
      </c>
      <c r="J64" s="93">
        <f>'[6]Cumulative Stats'!$D69</f>
        <v>19</v>
      </c>
      <c r="K64" s="93">
        <f>'[7]Cumulative Stats'!$D69</f>
        <v>19</v>
      </c>
      <c r="L64" s="93">
        <f>'[8]Cumulative Stats'!$D69</f>
        <v>20</v>
      </c>
      <c r="M64" s="93">
        <f>'[9]Cumulative Stats'!$D69</f>
        <v>17</v>
      </c>
      <c r="N64" s="93">
        <f>'[10]Cumulative Stats'!$D69</f>
        <v>15</v>
      </c>
      <c r="O64" s="93">
        <f>'[11]Cumulative Stats'!$D69</f>
        <v>20</v>
      </c>
      <c r="P64" s="93">
        <f>'[12]Cumulative Stats'!$D69</f>
        <v>12</v>
      </c>
      <c r="Q64" s="93">
        <f>'[13]Cumulative Stats'!$D69</f>
        <v>12</v>
      </c>
      <c r="R64" s="93">
        <f>'[14]Cumulative Stats'!$D69</f>
        <v>9</v>
      </c>
      <c r="S64" s="93">
        <f>'[15]Cumulative Stats'!$D69</f>
        <v>28</v>
      </c>
      <c r="T64" s="93">
        <f>'[16]Cumulative Stats'!$D69</f>
        <v>11</v>
      </c>
      <c r="U64" s="93">
        <f>'[17]Cumulative Stats'!$D69</f>
        <v>5</v>
      </c>
      <c r="V64" s="93">
        <f>'[18]Cumulative Stats'!$D69</f>
        <v>21</v>
      </c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7">
        <f t="shared" si="14"/>
        <v>63</v>
      </c>
      <c r="AM64" s="14">
        <f>+AM63/(AM43+AM39+AM35+AM31)</f>
        <v>2.782632074203522E-2</v>
      </c>
      <c r="AN64" s="14"/>
      <c r="AO64" s="79" t="s">
        <v>221</v>
      </c>
      <c r="AP64" s="73">
        <f>+AP63/(AP43+AP49+AP39+AP35+AP31)</f>
        <v>2.6287939719764637E-2</v>
      </c>
      <c r="AQ64" s="73">
        <f>+AQ63/(AQ43+AQ49+AQ39+AQ35+AQ31)</f>
        <v>2.9172320217096342E-2</v>
      </c>
      <c r="AR64" s="69"/>
    </row>
    <row r="65" spans="1:44" x14ac:dyDescent="0.15">
      <c r="A65" s="90" t="s">
        <v>229</v>
      </c>
      <c r="B65" s="90"/>
      <c r="C65" s="90"/>
      <c r="D65" s="90"/>
      <c r="E65" s="93">
        <f>'[1]Cumulative Stats'!$D70</f>
        <v>3</v>
      </c>
      <c r="F65" s="93">
        <f>'[2]Cumulative Stats'!$D70</f>
        <v>4</v>
      </c>
      <c r="G65" s="93">
        <f>'[3]Cumulative Stats'!$D70</f>
        <v>4</v>
      </c>
      <c r="H65" s="93">
        <f>'[4]Cumulative Stats'!$D70</f>
        <v>4</v>
      </c>
      <c r="I65" s="93">
        <f>'[5]Cumulative Stats'!$D70</f>
        <v>1</v>
      </c>
      <c r="J65" s="93">
        <f>'[6]Cumulative Stats'!$D70</f>
        <v>3</v>
      </c>
      <c r="K65" s="93">
        <f>'[7]Cumulative Stats'!$D70</f>
        <v>6</v>
      </c>
      <c r="L65" s="93">
        <f>'[8]Cumulative Stats'!$D70</f>
        <v>1</v>
      </c>
      <c r="M65" s="93">
        <f>'[9]Cumulative Stats'!$D70</f>
        <v>6</v>
      </c>
      <c r="N65" s="93">
        <f>'[10]Cumulative Stats'!$D70</f>
        <v>1</v>
      </c>
      <c r="O65" s="93">
        <f>'[11]Cumulative Stats'!$D70</f>
        <v>2</v>
      </c>
      <c r="P65" s="93">
        <f>'[12]Cumulative Stats'!$D70</f>
        <v>1</v>
      </c>
      <c r="Q65" s="93">
        <f>'[13]Cumulative Stats'!$D70</f>
        <v>6</v>
      </c>
      <c r="R65" s="93">
        <f>'[14]Cumulative Stats'!$D70</f>
        <v>1</v>
      </c>
      <c r="S65" s="93">
        <f>'[15]Cumulative Stats'!$D70</f>
        <v>3</v>
      </c>
      <c r="T65" s="93">
        <f>'[16]Cumulative Stats'!$D70</f>
        <v>2</v>
      </c>
      <c r="U65" s="93">
        <f>'[17]Cumulative Stats'!$D70</f>
        <v>4</v>
      </c>
      <c r="V65" s="93">
        <f>'[18]Cumulative Stats'!$D70</f>
        <v>3</v>
      </c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7">
        <f t="shared" si="14"/>
        <v>64</v>
      </c>
      <c r="AM65" s="14"/>
      <c r="AN65" s="14"/>
      <c r="AO65" s="79"/>
      <c r="AP65" s="73"/>
      <c r="AQ65" s="73"/>
      <c r="AR65" s="69"/>
    </row>
    <row r="66" spans="1:44" x14ac:dyDescent="0.15">
      <c r="A66" s="90" t="s">
        <v>38</v>
      </c>
      <c r="B66" s="90"/>
      <c r="C66" s="90"/>
      <c r="D66" s="90"/>
      <c r="E66" s="93">
        <f>'[1]Cumulative Stats'!$D71</f>
        <v>0</v>
      </c>
      <c r="F66" s="93">
        <f>'[2]Cumulative Stats'!$D71</f>
        <v>0</v>
      </c>
      <c r="G66" s="93">
        <f>'[3]Cumulative Stats'!$D71</f>
        <v>0</v>
      </c>
      <c r="H66" s="93">
        <f>'[4]Cumulative Stats'!$D71</f>
        <v>0</v>
      </c>
      <c r="I66" s="93">
        <f>'[5]Cumulative Stats'!$D71</f>
        <v>0</v>
      </c>
      <c r="J66" s="93">
        <f>'[6]Cumulative Stats'!$D71</f>
        <v>0</v>
      </c>
      <c r="K66" s="93">
        <f>'[7]Cumulative Stats'!$D71</f>
        <v>0</v>
      </c>
      <c r="L66" s="93">
        <f>'[8]Cumulative Stats'!$D71</f>
        <v>0</v>
      </c>
      <c r="M66" s="93">
        <f>'[9]Cumulative Stats'!$D71</f>
        <v>0</v>
      </c>
      <c r="N66" s="93">
        <f>'[10]Cumulative Stats'!$D71</f>
        <v>0</v>
      </c>
      <c r="O66" s="93">
        <f>'[11]Cumulative Stats'!$D71</f>
        <v>0</v>
      </c>
      <c r="P66" s="93">
        <f>'[12]Cumulative Stats'!$D71</f>
        <v>0</v>
      </c>
      <c r="Q66" s="93">
        <f>'[13]Cumulative Stats'!$D71</f>
        <v>0</v>
      </c>
      <c r="R66" s="93">
        <f>'[14]Cumulative Stats'!$D71</f>
        <v>0</v>
      </c>
      <c r="S66" s="93">
        <f>'[15]Cumulative Stats'!$D71</f>
        <v>0</v>
      </c>
      <c r="T66" s="93">
        <f>'[16]Cumulative Stats'!$D71</f>
        <v>0</v>
      </c>
      <c r="U66" s="93">
        <f>'[17]Cumulative Stats'!$D71</f>
        <v>0</v>
      </c>
      <c r="V66" s="93">
        <f>'[18]Cumulative Stats'!$D71</f>
        <v>0</v>
      </c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7">
        <f t="shared" si="14"/>
        <v>65</v>
      </c>
      <c r="AM66" s="4"/>
      <c r="AN66" s="4"/>
      <c r="AO66" s="80"/>
      <c r="AP66" s="71"/>
      <c r="AQ66" s="71"/>
      <c r="AR66" s="69"/>
    </row>
    <row r="67" spans="1:44" x14ac:dyDescent="0.15">
      <c r="A67" s="90" t="s">
        <v>39</v>
      </c>
      <c r="B67" s="90"/>
      <c r="C67" s="90"/>
      <c r="D67" s="90"/>
      <c r="E67" s="93">
        <f>'[1]Cumulative Stats'!$D72</f>
        <v>15</v>
      </c>
      <c r="F67" s="93">
        <f>'[2]Cumulative Stats'!$D72</f>
        <v>9</v>
      </c>
      <c r="G67" s="93">
        <f>'[3]Cumulative Stats'!$D72</f>
        <v>11</v>
      </c>
      <c r="H67" s="93">
        <f>'[4]Cumulative Stats'!$D72</f>
        <v>8</v>
      </c>
      <c r="I67" s="93">
        <f>'[5]Cumulative Stats'!$D72</f>
        <v>8</v>
      </c>
      <c r="J67" s="93">
        <f>'[6]Cumulative Stats'!$D72</f>
        <v>11</v>
      </c>
      <c r="K67" s="93">
        <f>'[7]Cumulative Stats'!$D72</f>
        <v>12</v>
      </c>
      <c r="L67" s="93">
        <f>'[8]Cumulative Stats'!$D72</f>
        <v>19</v>
      </c>
      <c r="M67" s="93">
        <f>'[9]Cumulative Stats'!$D72</f>
        <v>16</v>
      </c>
      <c r="N67" s="93">
        <f>'[10]Cumulative Stats'!$D72</f>
        <v>11</v>
      </c>
      <c r="O67" s="93">
        <f>'[11]Cumulative Stats'!$D72</f>
        <v>19</v>
      </c>
      <c r="P67" s="93">
        <f>'[12]Cumulative Stats'!$D72</f>
        <v>17</v>
      </c>
      <c r="Q67" s="93">
        <f>'[13]Cumulative Stats'!$D72</f>
        <v>26</v>
      </c>
      <c r="R67" s="93">
        <f>'[14]Cumulative Stats'!$D72</f>
        <v>22</v>
      </c>
      <c r="S67" s="93">
        <f>'[15]Cumulative Stats'!$D72</f>
        <v>29</v>
      </c>
      <c r="T67" s="93">
        <f>'[16]Cumulative Stats'!$D72</f>
        <v>14</v>
      </c>
      <c r="U67" s="93">
        <f>'[17]Cumulative Stats'!$D72</f>
        <v>13</v>
      </c>
      <c r="V67" s="93">
        <f>'[18]Cumulative Stats'!$D72</f>
        <v>18</v>
      </c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7">
        <f t="shared" si="14"/>
        <v>66</v>
      </c>
      <c r="AM67" s="4"/>
      <c r="AN67" s="4"/>
      <c r="AO67" s="80"/>
      <c r="AP67" s="71"/>
      <c r="AQ67" s="71"/>
      <c r="AR67" s="69"/>
    </row>
    <row r="68" spans="1:44" x14ac:dyDescent="0.15">
      <c r="A68" s="89" t="s">
        <v>40</v>
      </c>
      <c r="B68" s="90"/>
      <c r="C68" s="90"/>
      <c r="D68" s="90"/>
      <c r="E68" s="93">
        <f>'[1]Cumulative Stats'!$D73</f>
        <v>0</v>
      </c>
      <c r="F68" s="93">
        <f>'[2]Cumulative Stats'!$D73</f>
        <v>1</v>
      </c>
      <c r="G68" s="93">
        <f>'[3]Cumulative Stats'!$D73</f>
        <v>0</v>
      </c>
      <c r="H68" s="93">
        <f>'[4]Cumulative Stats'!$D73</f>
        <v>1</v>
      </c>
      <c r="I68" s="93">
        <f>'[5]Cumulative Stats'!$D73</f>
        <v>0</v>
      </c>
      <c r="J68" s="93">
        <f>'[6]Cumulative Stats'!$D73</f>
        <v>0</v>
      </c>
      <c r="K68" s="93">
        <f>'[7]Cumulative Stats'!$D73</f>
        <v>0</v>
      </c>
      <c r="L68" s="93">
        <f>'[8]Cumulative Stats'!$D73</f>
        <v>0</v>
      </c>
      <c r="M68" s="93">
        <f>'[9]Cumulative Stats'!$D73</f>
        <v>0</v>
      </c>
      <c r="N68" s="93">
        <f>'[10]Cumulative Stats'!$D73</f>
        <v>0</v>
      </c>
      <c r="O68" s="93">
        <f>'[11]Cumulative Stats'!$D73</f>
        <v>1</v>
      </c>
      <c r="P68" s="93">
        <f>'[12]Cumulative Stats'!$D73</f>
        <v>0</v>
      </c>
      <c r="Q68" s="93">
        <f>'[13]Cumulative Stats'!$D73</f>
        <v>1</v>
      </c>
      <c r="R68" s="93">
        <f>'[14]Cumulative Stats'!$D73</f>
        <v>2</v>
      </c>
      <c r="S68" s="93">
        <f>'[15]Cumulative Stats'!$D73</f>
        <v>0</v>
      </c>
      <c r="T68" s="93">
        <f>'[16]Cumulative Stats'!$D73</f>
        <v>1</v>
      </c>
      <c r="U68" s="93">
        <f>'[17]Cumulative Stats'!$D73</f>
        <v>0</v>
      </c>
      <c r="V68" s="93">
        <f>'[18]Cumulative Stats'!$D73</f>
        <v>0</v>
      </c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7">
        <f t="shared" ref="AK68:AK85" si="54">+AK67+1</f>
        <v>67</v>
      </c>
      <c r="AM68" s="4"/>
      <c r="AN68" s="4"/>
      <c r="AO68" s="80"/>
      <c r="AP68" s="71"/>
      <c r="AQ68" s="71"/>
      <c r="AR68" s="69"/>
    </row>
    <row r="69" spans="1:44" x14ac:dyDescent="0.15">
      <c r="A69" s="90"/>
      <c r="B69" s="90"/>
      <c r="C69" s="90"/>
      <c r="D69" s="90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7">
        <f t="shared" si="54"/>
        <v>68</v>
      </c>
      <c r="AM69" s="4"/>
      <c r="AN69" s="4"/>
      <c r="AO69" s="80"/>
      <c r="AP69" s="71"/>
      <c r="AQ69" s="71"/>
      <c r="AR69" s="69"/>
    </row>
    <row r="70" spans="1:44" x14ac:dyDescent="0.15">
      <c r="A70" s="90" t="s">
        <v>41</v>
      </c>
      <c r="B70" s="90"/>
      <c r="C70" s="90"/>
      <c r="D70" s="90"/>
      <c r="E70" s="93">
        <f>'[1]Cumulative Stats'!$D75</f>
        <v>453</v>
      </c>
      <c r="F70" s="93">
        <f>'[2]Cumulative Stats'!$D75</f>
        <v>459</v>
      </c>
      <c r="G70" s="93">
        <f>'[3]Cumulative Stats'!$D75</f>
        <v>303</v>
      </c>
      <c r="H70" s="93">
        <f>'[4]Cumulative Stats'!$D75</f>
        <v>350</v>
      </c>
      <c r="I70" s="93">
        <f>'[5]Cumulative Stats'!$D75</f>
        <v>640</v>
      </c>
      <c r="J70" s="93">
        <f>'[6]Cumulative Stats'!$D75</f>
        <v>345</v>
      </c>
      <c r="K70" s="93">
        <f>'[7]Cumulative Stats'!$D75</f>
        <v>358</v>
      </c>
      <c r="L70" s="93">
        <f>'[8]Cumulative Stats'!$D75</f>
        <v>310</v>
      </c>
      <c r="M70" s="93">
        <f>'[9]Cumulative Stats'!$D75</f>
        <v>449</v>
      </c>
      <c r="N70" s="93">
        <f>'[10]Cumulative Stats'!$D75</f>
        <v>425</v>
      </c>
      <c r="O70" s="93">
        <f>'[11]Cumulative Stats'!$D75</f>
        <v>397</v>
      </c>
      <c r="P70" s="93">
        <f>'[12]Cumulative Stats'!$D75</f>
        <v>291</v>
      </c>
      <c r="Q70" s="93">
        <f>'[13]Cumulative Stats'!$D75</f>
        <v>168</v>
      </c>
      <c r="R70" s="93">
        <f>'[14]Cumulative Stats'!$D75</f>
        <v>490</v>
      </c>
      <c r="S70" s="93">
        <f>'[15]Cumulative Stats'!$D75</f>
        <v>333</v>
      </c>
      <c r="T70" s="93">
        <f>'[16]Cumulative Stats'!$D75</f>
        <v>343</v>
      </c>
      <c r="U70" s="93">
        <f>'[17]Cumulative Stats'!$D75</f>
        <v>512</v>
      </c>
      <c r="V70" s="93">
        <f>'[18]Cumulative Stats'!$D75</f>
        <v>228</v>
      </c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7">
        <f t="shared" si="54"/>
        <v>69</v>
      </c>
      <c r="AL70">
        <f t="shared" ref="AL70:AL73" si="55">SUM(E70:V70)</f>
        <v>6854</v>
      </c>
      <c r="AM70" s="13">
        <f>+AL70/$D$1</f>
        <v>42.308641975308639</v>
      </c>
      <c r="AN70" s="13"/>
      <c r="AO70" s="80"/>
      <c r="AP70" s="68">
        <f t="shared" ref="AP70:AP79" si="56">+AM70</f>
        <v>42.308641975308639</v>
      </c>
      <c r="AQ70" s="68">
        <v>42.135802469135811</v>
      </c>
      <c r="AR70" s="74"/>
    </row>
    <row r="71" spans="1:44" x14ac:dyDescent="0.15">
      <c r="A71" s="90" t="s">
        <v>42</v>
      </c>
      <c r="B71" s="90"/>
      <c r="C71" s="90"/>
      <c r="D71" s="90"/>
      <c r="E71" s="93">
        <f>'[1]Cumulative Stats'!$D76</f>
        <v>57</v>
      </c>
      <c r="F71" s="93">
        <f>'[2]Cumulative Stats'!$D76</f>
        <v>54</v>
      </c>
      <c r="G71" s="93">
        <f>'[3]Cumulative Stats'!$D76</f>
        <v>33</v>
      </c>
      <c r="H71" s="93">
        <f>'[4]Cumulative Stats'!$D76</f>
        <v>40</v>
      </c>
      <c r="I71" s="93">
        <f>'[5]Cumulative Stats'!$D76</f>
        <v>80</v>
      </c>
      <c r="J71" s="93">
        <f>'[6]Cumulative Stats'!$D76</f>
        <v>36</v>
      </c>
      <c r="K71" s="93">
        <f>'[7]Cumulative Stats'!$D76</f>
        <v>40</v>
      </c>
      <c r="L71" s="93">
        <f>'[8]Cumulative Stats'!$D76</f>
        <v>37</v>
      </c>
      <c r="M71" s="93">
        <f>'[9]Cumulative Stats'!$D76</f>
        <v>54</v>
      </c>
      <c r="N71" s="93">
        <f>'[10]Cumulative Stats'!$D76</f>
        <v>46</v>
      </c>
      <c r="O71" s="93">
        <f>'[11]Cumulative Stats'!$D76</f>
        <v>44</v>
      </c>
      <c r="P71" s="93">
        <f>'[12]Cumulative Stats'!$D76</f>
        <v>32</v>
      </c>
      <c r="Q71" s="93">
        <f>'[13]Cumulative Stats'!$D76</f>
        <v>16</v>
      </c>
      <c r="R71" s="93">
        <f>'[14]Cumulative Stats'!$D76</f>
        <v>55</v>
      </c>
      <c r="S71" s="93">
        <f>'[15]Cumulative Stats'!$D76</f>
        <v>37</v>
      </c>
      <c r="T71" s="93">
        <f>'[16]Cumulative Stats'!$D76</f>
        <v>37</v>
      </c>
      <c r="U71" s="93">
        <f>'[17]Cumulative Stats'!$D76</f>
        <v>64</v>
      </c>
      <c r="V71" s="93">
        <f>'[18]Cumulative Stats'!$D76</f>
        <v>28</v>
      </c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7">
        <f t="shared" si="54"/>
        <v>70</v>
      </c>
      <c r="AL71">
        <f t="shared" si="55"/>
        <v>790</v>
      </c>
      <c r="AM71" s="13">
        <f>+AL71/$D$1</f>
        <v>4.8765432098765435</v>
      </c>
      <c r="AN71" s="13"/>
      <c r="AO71" s="80"/>
      <c r="AP71" s="68">
        <f t="shared" si="56"/>
        <v>4.8765432098765435</v>
      </c>
      <c r="AQ71" s="68">
        <v>5.2345679012345689</v>
      </c>
      <c r="AR71" s="83"/>
    </row>
    <row r="72" spans="1:44" x14ac:dyDescent="0.15">
      <c r="A72" s="90" t="s">
        <v>43</v>
      </c>
      <c r="B72" s="90"/>
      <c r="C72" s="90"/>
      <c r="D72" s="90"/>
      <c r="E72" s="93">
        <f>'[1]Cumulative Stats'!$D77</f>
        <v>31</v>
      </c>
      <c r="F72" s="93">
        <f>'[2]Cumulative Stats'!$D77</f>
        <v>20</v>
      </c>
      <c r="G72" s="93">
        <f>'[3]Cumulative Stats'!$D77</f>
        <v>14</v>
      </c>
      <c r="H72" s="93">
        <f>'[4]Cumulative Stats'!$D77</f>
        <v>11</v>
      </c>
      <c r="I72" s="93">
        <f>'[5]Cumulative Stats'!$D77</f>
        <v>23</v>
      </c>
      <c r="J72" s="93">
        <f>'[6]Cumulative Stats'!$D77</f>
        <v>16</v>
      </c>
      <c r="K72" s="93">
        <f>'[7]Cumulative Stats'!$D77</f>
        <v>23</v>
      </c>
      <c r="L72" s="93">
        <f>'[8]Cumulative Stats'!$D77</f>
        <v>9</v>
      </c>
      <c r="M72" s="93">
        <f>'[9]Cumulative Stats'!$D77</f>
        <v>24</v>
      </c>
      <c r="N72" s="93">
        <f>'[10]Cumulative Stats'!$D77</f>
        <v>24</v>
      </c>
      <c r="O72" s="93">
        <f>'[11]Cumulative Stats'!$D77</f>
        <v>19</v>
      </c>
      <c r="P72" s="93">
        <f>'[12]Cumulative Stats'!$D77</f>
        <v>17</v>
      </c>
      <c r="Q72" s="93">
        <f>'[13]Cumulative Stats'!$D77</f>
        <v>4</v>
      </c>
      <c r="R72" s="93">
        <f>'[14]Cumulative Stats'!$D77</f>
        <v>21</v>
      </c>
      <c r="S72" s="93">
        <f>'[15]Cumulative Stats'!$D77</f>
        <v>15</v>
      </c>
      <c r="T72" s="93">
        <f>'[16]Cumulative Stats'!$D77</f>
        <v>15</v>
      </c>
      <c r="U72" s="93">
        <f>'[17]Cumulative Stats'!$D77</f>
        <v>30</v>
      </c>
      <c r="V72" s="93">
        <f>'[18]Cumulative Stats'!$D77</f>
        <v>10</v>
      </c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7">
        <f t="shared" si="54"/>
        <v>71</v>
      </c>
      <c r="AL72">
        <f t="shared" si="55"/>
        <v>326</v>
      </c>
      <c r="AM72" s="4">
        <f>+AL72/$D$1</f>
        <v>2.0123456790123457</v>
      </c>
      <c r="AN72" s="4"/>
      <c r="AO72" s="80"/>
      <c r="AP72" s="68">
        <f t="shared" si="56"/>
        <v>2.0123456790123457</v>
      </c>
      <c r="AQ72" s="68">
        <v>2.3703703703703707</v>
      </c>
      <c r="AR72" s="69"/>
    </row>
    <row r="73" spans="1:44" x14ac:dyDescent="0.15">
      <c r="A73" s="90" t="s">
        <v>44</v>
      </c>
      <c r="B73" s="90"/>
      <c r="C73" s="90"/>
      <c r="D73" s="90"/>
      <c r="E73" s="93">
        <f>'[1]Cumulative Stats'!$D78</f>
        <v>26</v>
      </c>
      <c r="F73" s="93">
        <f>'[2]Cumulative Stats'!$D78</f>
        <v>30</v>
      </c>
      <c r="G73" s="93">
        <f>'[3]Cumulative Stats'!$D78</f>
        <v>16</v>
      </c>
      <c r="H73" s="93">
        <f>'[4]Cumulative Stats'!$D78</f>
        <v>28</v>
      </c>
      <c r="I73" s="93">
        <f>'[5]Cumulative Stats'!$D78</f>
        <v>55</v>
      </c>
      <c r="J73" s="93">
        <f>'[6]Cumulative Stats'!$D78</f>
        <v>20</v>
      </c>
      <c r="K73" s="93">
        <f>'[7]Cumulative Stats'!$D78</f>
        <v>14</v>
      </c>
      <c r="L73" s="93">
        <f>'[8]Cumulative Stats'!$D78</f>
        <v>26</v>
      </c>
      <c r="M73" s="93">
        <f>'[9]Cumulative Stats'!$D78</f>
        <v>29</v>
      </c>
      <c r="N73" s="93">
        <f>'[10]Cumulative Stats'!$D78</f>
        <v>22</v>
      </c>
      <c r="O73" s="93">
        <f>'[11]Cumulative Stats'!$D78</f>
        <v>22</v>
      </c>
      <c r="P73" s="93">
        <f>'[12]Cumulative Stats'!$D78</f>
        <v>15</v>
      </c>
      <c r="Q73" s="93">
        <f>'[13]Cumulative Stats'!$D78</f>
        <v>11</v>
      </c>
      <c r="R73" s="93">
        <f>'[14]Cumulative Stats'!$D78</f>
        <v>31</v>
      </c>
      <c r="S73" s="93">
        <f>'[15]Cumulative Stats'!$D78</f>
        <v>20</v>
      </c>
      <c r="T73" s="93">
        <f>'[16]Cumulative Stats'!$D78</f>
        <v>16</v>
      </c>
      <c r="U73" s="93">
        <f>'[17]Cumulative Stats'!$D78</f>
        <v>32</v>
      </c>
      <c r="V73" s="93">
        <f>'[18]Cumulative Stats'!$D78</f>
        <v>17</v>
      </c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7">
        <f t="shared" si="54"/>
        <v>72</v>
      </c>
      <c r="AL73">
        <f t="shared" si="55"/>
        <v>430</v>
      </c>
      <c r="AM73" s="4">
        <f>+AL73/$D$1</f>
        <v>2.6543209876543208</v>
      </c>
      <c r="AN73" s="4"/>
      <c r="AO73" s="80"/>
      <c r="AP73" s="70">
        <f t="shared" si="56"/>
        <v>2.6543209876543208</v>
      </c>
      <c r="AQ73" s="70">
        <v>2.5308641975308643</v>
      </c>
      <c r="AR73" s="74"/>
    </row>
    <row r="74" spans="1:44" x14ac:dyDescent="0.15">
      <c r="A74" s="90" t="s">
        <v>45</v>
      </c>
      <c r="B74" s="90"/>
      <c r="C74" s="90"/>
      <c r="D74" s="90"/>
      <c r="E74" s="93">
        <f>'[1]Cumulative Stats'!$D79</f>
        <v>0</v>
      </c>
      <c r="F74" s="93">
        <f>'[2]Cumulative Stats'!$D79</f>
        <v>4</v>
      </c>
      <c r="G74" s="93">
        <f>'[3]Cumulative Stats'!$D79</f>
        <v>3</v>
      </c>
      <c r="H74" s="93">
        <f>'[4]Cumulative Stats'!$D79</f>
        <v>1</v>
      </c>
      <c r="I74" s="93">
        <f>'[5]Cumulative Stats'!$D79</f>
        <v>2</v>
      </c>
      <c r="J74" s="93">
        <f>'[6]Cumulative Stats'!$D79</f>
        <v>0</v>
      </c>
      <c r="K74" s="93">
        <f>'[7]Cumulative Stats'!$D79</f>
        <v>3</v>
      </c>
      <c r="L74" s="93">
        <f>'[8]Cumulative Stats'!$D79</f>
        <v>2</v>
      </c>
      <c r="M74" s="93">
        <f>'[9]Cumulative Stats'!$D79</f>
        <v>1</v>
      </c>
      <c r="N74" s="93">
        <f>'[10]Cumulative Stats'!$D79</f>
        <v>0</v>
      </c>
      <c r="O74" s="93">
        <f>'[11]Cumulative Stats'!$D79</f>
        <v>3</v>
      </c>
      <c r="P74" s="93">
        <f>'[12]Cumulative Stats'!$D79</f>
        <v>0</v>
      </c>
      <c r="Q74" s="93">
        <f>'[13]Cumulative Stats'!$D79</f>
        <v>1</v>
      </c>
      <c r="R74" s="93">
        <f>'[14]Cumulative Stats'!$D79</f>
        <v>3</v>
      </c>
      <c r="S74" s="93">
        <f>'[15]Cumulative Stats'!$D79</f>
        <v>2</v>
      </c>
      <c r="T74" s="93">
        <f>'[16]Cumulative Stats'!$D79</f>
        <v>6</v>
      </c>
      <c r="U74" s="93">
        <f>'[17]Cumulative Stats'!$D79</f>
        <v>2</v>
      </c>
      <c r="V74" s="93">
        <f>'[18]Cumulative Stats'!$D79</f>
        <v>1</v>
      </c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7">
        <f t="shared" si="54"/>
        <v>73</v>
      </c>
      <c r="AM74" s="14">
        <f>+AM73/AM16</f>
        <v>4.512540665337391E-2</v>
      </c>
      <c r="AN74" s="14"/>
      <c r="AO74" s="79" t="s">
        <v>114</v>
      </c>
      <c r="AP74" s="73">
        <f>+AP73/AP16</f>
        <v>4.512540665337391E-2</v>
      </c>
      <c r="AQ74" s="73">
        <f>+AQ73/AQ16</f>
        <v>4.2819843342036562E-2</v>
      </c>
      <c r="AR74" s="69"/>
    </row>
    <row r="75" spans="1:44" x14ac:dyDescent="0.15">
      <c r="A75" s="90" t="s">
        <v>160</v>
      </c>
      <c r="B75" s="90"/>
      <c r="C75" s="90"/>
      <c r="D75" s="90"/>
      <c r="E75" s="93">
        <f>'[1]Cumulative Stats'!$D80</f>
        <v>53</v>
      </c>
      <c r="F75" s="93">
        <f>'[2]Cumulative Stats'!$D80</f>
        <v>45</v>
      </c>
      <c r="G75" s="93">
        <f>'[3]Cumulative Stats'!$D80</f>
        <v>30</v>
      </c>
      <c r="H75" s="93">
        <f>'[4]Cumulative Stats'!$D80</f>
        <v>36</v>
      </c>
      <c r="I75" s="93">
        <f>'[5]Cumulative Stats'!$D80</f>
        <v>75</v>
      </c>
      <c r="J75" s="93">
        <f>'[6]Cumulative Stats'!$D80</f>
        <v>29</v>
      </c>
      <c r="K75" s="93">
        <f>'[7]Cumulative Stats'!$D80</f>
        <v>37</v>
      </c>
      <c r="L75" s="93">
        <f>'[8]Cumulative Stats'!$D80</f>
        <v>27</v>
      </c>
      <c r="M75" s="93">
        <f>'[9]Cumulative Stats'!$D80</f>
        <v>50</v>
      </c>
      <c r="N75" s="93">
        <f>'[10]Cumulative Stats'!$D80</f>
        <v>43</v>
      </c>
      <c r="O75" s="93">
        <f>'[11]Cumulative Stats'!$D80</f>
        <v>40</v>
      </c>
      <c r="P75" s="93">
        <f>'[12]Cumulative Stats'!$D80</f>
        <v>26</v>
      </c>
      <c r="Q75" s="93">
        <f>'[13]Cumulative Stats'!$D80</f>
        <v>15</v>
      </c>
      <c r="R75" s="93">
        <f>'[14]Cumulative Stats'!$D80</f>
        <v>48</v>
      </c>
      <c r="S75" s="93">
        <f>'[15]Cumulative Stats'!$D80</f>
        <v>33</v>
      </c>
      <c r="T75" s="93">
        <f>'[16]Cumulative Stats'!$D80</f>
        <v>30</v>
      </c>
      <c r="U75" s="93">
        <f>'[17]Cumulative Stats'!$D80</f>
        <v>60</v>
      </c>
      <c r="V75" s="93">
        <f>'[18]Cumulative Stats'!$D80</f>
        <v>18</v>
      </c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7">
        <f t="shared" si="54"/>
        <v>74</v>
      </c>
      <c r="AL75">
        <f t="shared" ref="AL75" si="57">SUM(E75:V75)</f>
        <v>695</v>
      </c>
      <c r="AM75" s="4">
        <f>+AL75/$D$1</f>
        <v>4.2901234567901234</v>
      </c>
      <c r="AN75" s="4"/>
      <c r="AO75" s="80"/>
      <c r="AP75" s="70">
        <f t="shared" si="56"/>
        <v>4.2901234567901234</v>
      </c>
      <c r="AQ75" s="70">
        <v>4.5432098765432105</v>
      </c>
      <c r="AR75" s="69"/>
    </row>
    <row r="76" spans="1:44" x14ac:dyDescent="0.15">
      <c r="A76" s="90" t="s">
        <v>230</v>
      </c>
      <c r="B76" s="90"/>
      <c r="C76" s="90"/>
      <c r="D76" s="90"/>
      <c r="E76" s="93">
        <f>'[1]Cumulative Stats'!$D81</f>
        <v>1</v>
      </c>
      <c r="F76" s="93">
        <f>'[2]Cumulative Stats'!$D81</f>
        <v>3</v>
      </c>
      <c r="G76" s="93">
        <f>'[3]Cumulative Stats'!$D81</f>
        <v>2</v>
      </c>
      <c r="H76" s="93">
        <f>'[4]Cumulative Stats'!$D81</f>
        <v>1</v>
      </c>
      <c r="I76" s="93">
        <f>'[5]Cumulative Stats'!$D81</f>
        <v>3</v>
      </c>
      <c r="J76" s="93">
        <f>'[6]Cumulative Stats'!$D81</f>
        <v>2</v>
      </c>
      <c r="K76" s="93">
        <f>'[7]Cumulative Stats'!$D81</f>
        <v>0</v>
      </c>
      <c r="L76" s="93">
        <f>'[8]Cumulative Stats'!$D81</f>
        <v>2</v>
      </c>
      <c r="M76" s="93">
        <f>'[9]Cumulative Stats'!$D81</f>
        <v>2</v>
      </c>
      <c r="N76" s="93">
        <f>'[10]Cumulative Stats'!$D81</f>
        <v>2</v>
      </c>
      <c r="O76" s="93">
        <f>'[11]Cumulative Stats'!$D81</f>
        <v>0</v>
      </c>
      <c r="P76" s="93">
        <f>'[12]Cumulative Stats'!$D81</f>
        <v>1</v>
      </c>
      <c r="Q76" s="93">
        <f>'[13]Cumulative Stats'!$D81</f>
        <v>0</v>
      </c>
      <c r="R76" s="93">
        <f>'[14]Cumulative Stats'!$D81</f>
        <v>2</v>
      </c>
      <c r="S76" s="93">
        <f>'[15]Cumulative Stats'!$D81</f>
        <v>0</v>
      </c>
      <c r="T76" s="93">
        <f>'[16]Cumulative Stats'!$D81</f>
        <v>1</v>
      </c>
      <c r="U76" s="93">
        <f>'[17]Cumulative Stats'!$D81</f>
        <v>1</v>
      </c>
      <c r="V76" s="93">
        <f>'[18]Cumulative Stats'!$D81</f>
        <v>2</v>
      </c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7">
        <f t="shared" si="54"/>
        <v>75</v>
      </c>
      <c r="AM76" s="4"/>
      <c r="AN76" s="4"/>
      <c r="AO76" s="80"/>
      <c r="AP76" s="70">
        <f t="shared" si="56"/>
        <v>0</v>
      </c>
      <c r="AQ76" s="70">
        <v>0.13580246913580249</v>
      </c>
      <c r="AR76" s="69"/>
    </row>
    <row r="77" spans="1:44" x14ac:dyDescent="0.15">
      <c r="A77" s="90" t="s">
        <v>46</v>
      </c>
      <c r="B77" s="90"/>
      <c r="C77" s="90"/>
      <c r="D77" s="90"/>
      <c r="E77" s="93">
        <f>'[1]Cumulative Stats'!$D82</f>
        <v>1</v>
      </c>
      <c r="F77" s="93">
        <f>'[2]Cumulative Stats'!$D82</f>
        <v>0</v>
      </c>
      <c r="G77" s="93">
        <f>'[3]Cumulative Stats'!$D82</f>
        <v>1</v>
      </c>
      <c r="H77" s="93">
        <f>'[4]Cumulative Stats'!$D82</f>
        <v>0</v>
      </c>
      <c r="I77" s="93">
        <f>'[5]Cumulative Stats'!$D82</f>
        <v>2</v>
      </c>
      <c r="J77" s="93">
        <f>'[6]Cumulative Stats'!$D82</f>
        <v>0</v>
      </c>
      <c r="K77" s="93">
        <f>'[7]Cumulative Stats'!$D82</f>
        <v>0</v>
      </c>
      <c r="L77" s="93">
        <f>'[8]Cumulative Stats'!$D82</f>
        <v>0</v>
      </c>
      <c r="M77" s="93">
        <f>'[9]Cumulative Stats'!$D82</f>
        <v>1</v>
      </c>
      <c r="N77" s="93">
        <f>'[10]Cumulative Stats'!$D82</f>
        <v>0</v>
      </c>
      <c r="O77" s="93">
        <f>'[11]Cumulative Stats'!$D82</f>
        <v>0</v>
      </c>
      <c r="P77" s="93">
        <f>'[12]Cumulative Stats'!$D82</f>
        <v>1</v>
      </c>
      <c r="Q77" s="93">
        <f>'[13]Cumulative Stats'!$D82</f>
        <v>0</v>
      </c>
      <c r="R77" s="93">
        <f>'[14]Cumulative Stats'!$D82</f>
        <v>0</v>
      </c>
      <c r="S77" s="93">
        <f>'[15]Cumulative Stats'!$D82</f>
        <v>0</v>
      </c>
      <c r="T77" s="93">
        <f>'[16]Cumulative Stats'!$D82</f>
        <v>1</v>
      </c>
      <c r="U77" s="93">
        <f>'[17]Cumulative Stats'!$D82</f>
        <v>0</v>
      </c>
      <c r="V77" s="93">
        <f>'[18]Cumulative Stats'!$D82</f>
        <v>1</v>
      </c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7">
        <f t="shared" si="54"/>
        <v>76</v>
      </c>
      <c r="AL77">
        <f t="shared" ref="AL77:AL79" si="58">SUM(E77:V77)</f>
        <v>8</v>
      </c>
      <c r="AM77" s="4">
        <f>+AL77/$D$1</f>
        <v>4.9382716049382713E-2</v>
      </c>
      <c r="AN77" s="4"/>
      <c r="AO77" s="80"/>
      <c r="AP77" s="70">
        <f t="shared" si="56"/>
        <v>4.9382716049382713E-2</v>
      </c>
      <c r="AQ77" s="70">
        <v>8.6419753086419762E-2</v>
      </c>
      <c r="AR77" s="69"/>
    </row>
    <row r="78" spans="1:44" x14ac:dyDescent="0.15">
      <c r="A78" s="90" t="s">
        <v>47</v>
      </c>
      <c r="B78" s="90"/>
      <c r="C78" s="90"/>
      <c r="D78" s="90"/>
      <c r="E78" s="93">
        <f>'[1]Cumulative Stats'!$D83</f>
        <v>18</v>
      </c>
      <c r="F78" s="93">
        <f>'[2]Cumulative Stats'!$D83</f>
        <v>28</v>
      </c>
      <c r="G78" s="93">
        <f>'[3]Cumulative Stats'!$D83</f>
        <v>23</v>
      </c>
      <c r="H78" s="93">
        <f>'[4]Cumulative Stats'!$D83</f>
        <v>24</v>
      </c>
      <c r="I78" s="93">
        <f>'[5]Cumulative Stats'!$D83</f>
        <v>25</v>
      </c>
      <c r="J78" s="93">
        <f>'[6]Cumulative Stats'!$D83</f>
        <v>32</v>
      </c>
      <c r="K78" s="93">
        <f>'[7]Cumulative Stats'!$D83</f>
        <v>27</v>
      </c>
      <c r="L78" s="93">
        <f>'[8]Cumulative Stats'!$D83</f>
        <v>19</v>
      </c>
      <c r="M78" s="93">
        <f>'[9]Cumulative Stats'!$D83</f>
        <v>23</v>
      </c>
      <c r="N78" s="93">
        <f>'[10]Cumulative Stats'!$D83</f>
        <v>34</v>
      </c>
      <c r="O78" s="93">
        <f>'[11]Cumulative Stats'!$D83</f>
        <v>31</v>
      </c>
      <c r="P78" s="93">
        <f>'[12]Cumulative Stats'!$D83</f>
        <v>23</v>
      </c>
      <c r="Q78" s="93">
        <f>'[13]Cumulative Stats'!$D83</f>
        <v>19</v>
      </c>
      <c r="R78" s="93">
        <f>'[14]Cumulative Stats'!$D83</f>
        <v>36</v>
      </c>
      <c r="S78" s="93">
        <f>'[15]Cumulative Stats'!$D83</f>
        <v>26</v>
      </c>
      <c r="T78" s="93">
        <f>'[16]Cumulative Stats'!$D83</f>
        <v>29</v>
      </c>
      <c r="U78" s="93">
        <f>'[17]Cumulative Stats'!$D83</f>
        <v>22</v>
      </c>
      <c r="V78" s="93">
        <f>'[18]Cumulative Stats'!$D83</f>
        <v>12</v>
      </c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7">
        <f t="shared" si="54"/>
        <v>77</v>
      </c>
      <c r="AL78">
        <f t="shared" si="58"/>
        <v>451</v>
      </c>
      <c r="AM78" s="4">
        <f>+AL78/$D$1</f>
        <v>2.7839506172839505</v>
      </c>
      <c r="AN78" s="4"/>
      <c r="AO78" s="80"/>
      <c r="AP78" s="70">
        <f t="shared" si="56"/>
        <v>2.7839506172839505</v>
      </c>
      <c r="AQ78" s="70">
        <v>1.9135802469135801</v>
      </c>
      <c r="AR78" s="83"/>
    </row>
    <row r="79" spans="1:44" x14ac:dyDescent="0.15">
      <c r="A79" s="90" t="s">
        <v>48</v>
      </c>
      <c r="B79" s="90"/>
      <c r="C79" s="90"/>
      <c r="D79" s="90"/>
      <c r="E79" s="93">
        <f>'[1]Cumulative Stats'!$D84</f>
        <v>32</v>
      </c>
      <c r="F79" s="93">
        <f>'[2]Cumulative Stats'!$D84</f>
        <v>35</v>
      </c>
      <c r="G79" s="93">
        <f>'[3]Cumulative Stats'!$D84</f>
        <v>29</v>
      </c>
      <c r="H79" s="93">
        <f>'[4]Cumulative Stats'!$D84</f>
        <v>38</v>
      </c>
      <c r="I79" s="93">
        <f>'[5]Cumulative Stats'!$D84</f>
        <v>33</v>
      </c>
      <c r="J79" s="93">
        <f>'[6]Cumulative Stats'!$D84</f>
        <v>47</v>
      </c>
      <c r="K79" s="93">
        <f>'[7]Cumulative Stats'!$D84</f>
        <v>38</v>
      </c>
      <c r="L79" s="93">
        <f>'[8]Cumulative Stats'!$D84</f>
        <v>30</v>
      </c>
      <c r="M79" s="93">
        <f>'[9]Cumulative Stats'!$D84</f>
        <v>31</v>
      </c>
      <c r="N79" s="93">
        <f>'[10]Cumulative Stats'!$D84</f>
        <v>46</v>
      </c>
      <c r="O79" s="93">
        <f>'[11]Cumulative Stats'!$D84</f>
        <v>36</v>
      </c>
      <c r="P79" s="93">
        <f>'[12]Cumulative Stats'!$D84</f>
        <v>34</v>
      </c>
      <c r="Q79" s="93">
        <f>'[13]Cumulative Stats'!$D84</f>
        <v>35</v>
      </c>
      <c r="R79" s="93">
        <f>'[14]Cumulative Stats'!$D84</f>
        <v>51</v>
      </c>
      <c r="S79" s="93">
        <f>'[15]Cumulative Stats'!$D84</f>
        <v>36</v>
      </c>
      <c r="T79" s="93">
        <f>'[16]Cumulative Stats'!$D84</f>
        <v>36</v>
      </c>
      <c r="U79" s="93">
        <f>'[17]Cumulative Stats'!$D84</f>
        <v>32</v>
      </c>
      <c r="V79" s="93">
        <f>'[18]Cumulative Stats'!$D84</f>
        <v>30</v>
      </c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7">
        <f t="shared" si="54"/>
        <v>78</v>
      </c>
      <c r="AL79">
        <f t="shared" si="58"/>
        <v>649</v>
      </c>
      <c r="AM79" s="4">
        <f>+AL79/$D$1</f>
        <v>4.0061728395061724</v>
      </c>
      <c r="AN79" s="4"/>
      <c r="AO79" s="80"/>
      <c r="AP79" s="70">
        <f t="shared" si="56"/>
        <v>4.0061728395061724</v>
      </c>
      <c r="AQ79" s="70">
        <v>2.9135802469135799</v>
      </c>
      <c r="AR79" s="83"/>
    </row>
    <row r="80" spans="1:44" x14ac:dyDescent="0.15">
      <c r="A80" s="90" t="s">
        <v>49</v>
      </c>
      <c r="B80" s="90"/>
      <c r="C80" s="90"/>
      <c r="D80" s="90"/>
      <c r="E80" s="100">
        <f>'[1]Cumulative Stats'!$D85</f>
        <v>56.25</v>
      </c>
      <c r="F80" s="100">
        <f>'[2]Cumulative Stats'!$D85</f>
        <v>80</v>
      </c>
      <c r="G80" s="100">
        <f>'[3]Cumulative Stats'!$D85</f>
        <v>79.310344827586206</v>
      </c>
      <c r="H80" s="100">
        <f>'[4]Cumulative Stats'!$D85</f>
        <v>63.157894736842103</v>
      </c>
      <c r="I80" s="100">
        <f>'[5]Cumulative Stats'!$D85</f>
        <v>75.757575757575751</v>
      </c>
      <c r="J80" s="100">
        <f>'[6]Cumulative Stats'!$D85</f>
        <v>68.085106382978722</v>
      </c>
      <c r="K80" s="100">
        <f>'[7]Cumulative Stats'!$D85</f>
        <v>71.05263157894737</v>
      </c>
      <c r="L80" s="100">
        <f>'[8]Cumulative Stats'!$D85</f>
        <v>63.333333333333329</v>
      </c>
      <c r="M80" s="100">
        <f>'[9]Cumulative Stats'!$D85</f>
        <v>74.193548387096769</v>
      </c>
      <c r="N80" s="100">
        <f>'[10]Cumulative Stats'!$D85</f>
        <v>73.91304347826086</v>
      </c>
      <c r="O80" s="100">
        <f>'[11]Cumulative Stats'!$D85</f>
        <v>86.111111111111114</v>
      </c>
      <c r="P80" s="100">
        <f>'[12]Cumulative Stats'!$D85</f>
        <v>67.64705882352942</v>
      </c>
      <c r="Q80" s="100">
        <f>'[13]Cumulative Stats'!$D85</f>
        <v>54.285714285714285</v>
      </c>
      <c r="R80" s="100">
        <f>'[14]Cumulative Stats'!$D85</f>
        <v>70.588235294117652</v>
      </c>
      <c r="S80" s="100">
        <f>'[15]Cumulative Stats'!$D85</f>
        <v>72.222222222222214</v>
      </c>
      <c r="T80" s="100">
        <f>'[16]Cumulative Stats'!$D85</f>
        <v>80.555555555555557</v>
      </c>
      <c r="U80" s="100">
        <f>'[17]Cumulative Stats'!$D85</f>
        <v>68.75</v>
      </c>
      <c r="V80" s="100">
        <f>'[18]Cumulative Stats'!$D85</f>
        <v>40</v>
      </c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7">
        <f t="shared" si="54"/>
        <v>79</v>
      </c>
      <c r="AM80" s="10">
        <f>+AM78/AM79*100</f>
        <v>69.491525423728817</v>
      </c>
      <c r="AN80" s="10"/>
      <c r="AO80" s="80"/>
      <c r="AP80" s="68">
        <f>+AP78/AP79*100</f>
        <v>69.491525423728817</v>
      </c>
      <c r="AQ80" s="68">
        <f>+AQ78/AQ79*100</f>
        <v>65.677966101694921</v>
      </c>
      <c r="AR80" s="69"/>
    </row>
    <row r="81" spans="1:44" ht="14" thickBot="1" x14ac:dyDescent="0.2">
      <c r="A81" s="90" t="s">
        <v>50</v>
      </c>
      <c r="B81" s="90"/>
      <c r="C81" s="90"/>
      <c r="D81" s="90"/>
      <c r="E81" s="94" t="str">
        <f>'[1]Cumulative Stats'!$D86</f>
        <v>32:07</v>
      </c>
      <c r="F81" s="94" t="str">
        <f>'[2]Cumulative Stats'!$D86</f>
        <v>32:25</v>
      </c>
      <c r="G81" s="94" t="str">
        <f>'[3]Cumulative Stats'!$D86</f>
        <v>28:09</v>
      </c>
      <c r="H81" s="94" t="str">
        <f>'[4]Cumulative Stats'!$D86</f>
        <v>29:38</v>
      </c>
      <c r="I81" s="94" t="str">
        <f>'[5]Cumulative Stats'!$D86</f>
        <v>29:13</v>
      </c>
      <c r="J81" s="94" t="str">
        <f>'[6]Cumulative Stats'!$D86</f>
        <v>30:07</v>
      </c>
      <c r="K81" s="94" t="str">
        <f>'[7]Cumulative Stats'!$D86</f>
        <v>31:26</v>
      </c>
      <c r="L81" s="94" t="str">
        <f>'[8]Cumulative Stats'!$D86</f>
        <v>29:36</v>
      </c>
      <c r="M81" s="94" t="str">
        <f>'[9]Cumulative Stats'!$D86</f>
        <v>30:41</v>
      </c>
      <c r="N81" s="94" t="str">
        <f>'[10]Cumulative Stats'!$D86</f>
        <v>32:55</v>
      </c>
      <c r="O81" s="94" t="str">
        <f>'[11]Cumulative Stats'!$D86</f>
        <v>30:34</v>
      </c>
      <c r="P81" s="94" t="str">
        <f>'[12]Cumulative Stats'!$D86</f>
        <v>29:39</v>
      </c>
      <c r="Q81" s="94" t="str">
        <f>'[13]Cumulative Stats'!$D86</f>
        <v>27:30</v>
      </c>
      <c r="R81" s="94" t="str">
        <f>'[14]Cumulative Stats'!$D86</f>
        <v>30:51</v>
      </c>
      <c r="S81" s="94" t="str">
        <f>'[15]Cumulative Stats'!$D86</f>
        <v>29:36</v>
      </c>
      <c r="T81" s="94" t="str">
        <f>'[16]Cumulative Stats'!$D86</f>
        <v>30:59</v>
      </c>
      <c r="U81" s="94" t="str">
        <f>'[17]Cumulative Stats'!$D86</f>
        <v>30:12</v>
      </c>
      <c r="V81" s="94" t="str">
        <f>'[18]Cumulative Stats'!$D86</f>
        <v>28:02</v>
      </c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7">
        <f t="shared" si="54"/>
        <v>80</v>
      </c>
      <c r="AM81" s="4"/>
      <c r="AN81" s="4"/>
      <c r="AO81" s="84"/>
      <c r="AP81" s="85"/>
      <c r="AQ81" s="86"/>
      <c r="AR81" s="87"/>
    </row>
    <row r="82" spans="1:44" x14ac:dyDescent="0.15">
      <c r="A82" s="90"/>
      <c r="B82" s="90"/>
      <c r="C82" s="90"/>
      <c r="D82" s="90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7">
        <f t="shared" si="54"/>
        <v>81</v>
      </c>
      <c r="AO82" s="50"/>
    </row>
    <row r="83" spans="1:44" x14ac:dyDescent="0.15">
      <c r="A83" s="90" t="s">
        <v>105</v>
      </c>
      <c r="B83" s="90"/>
      <c r="C83" s="90"/>
      <c r="D83" s="90"/>
      <c r="E83" s="93">
        <f>+E35+E63-E64-E65</f>
        <v>40</v>
      </c>
      <c r="F83" s="93">
        <f>+F35+F63-F64-F65</f>
        <v>19</v>
      </c>
      <c r="G83" s="93">
        <f>+G35+G63-G64-G65</f>
        <v>55</v>
      </c>
      <c r="H83" s="93">
        <f>+H35+H63-H64-H65</f>
        <v>28</v>
      </c>
      <c r="I83" s="93">
        <f>+I35+I63-I64-I65</f>
        <v>30</v>
      </c>
      <c r="J83" s="93">
        <f t="shared" ref="J83:V83" si="59">+J35+J63-J64-J65</f>
        <v>34</v>
      </c>
      <c r="K83" s="93">
        <f t="shared" si="59"/>
        <v>46</v>
      </c>
      <c r="L83" s="93">
        <f t="shared" si="59"/>
        <v>41</v>
      </c>
      <c r="M83" s="93">
        <f t="shared" si="59"/>
        <v>34</v>
      </c>
      <c r="N83" s="93">
        <f t="shared" si="59"/>
        <v>33</v>
      </c>
      <c r="O83" s="93">
        <f t="shared" si="59"/>
        <v>50</v>
      </c>
      <c r="P83" s="93">
        <f t="shared" si="59"/>
        <v>29</v>
      </c>
      <c r="Q83" s="93">
        <f t="shared" si="59"/>
        <v>51</v>
      </c>
      <c r="R83" s="93">
        <f t="shared" si="59"/>
        <v>26</v>
      </c>
      <c r="S83" s="93">
        <f t="shared" si="59"/>
        <v>42</v>
      </c>
      <c r="T83" s="93">
        <f t="shared" si="59"/>
        <v>26</v>
      </c>
      <c r="U83" s="93">
        <f t="shared" si="59"/>
        <v>38</v>
      </c>
      <c r="V83" s="93">
        <f t="shared" si="59"/>
        <v>54</v>
      </c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7">
        <f t="shared" si="54"/>
        <v>82</v>
      </c>
      <c r="AO83" s="50"/>
    </row>
    <row r="84" spans="1:44" x14ac:dyDescent="0.15">
      <c r="A84" s="90"/>
      <c r="B84" s="90"/>
      <c r="C84" s="90"/>
      <c r="D84" s="90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7">
        <f t="shared" si="54"/>
        <v>83</v>
      </c>
      <c r="AO84" s="50"/>
    </row>
    <row r="85" spans="1:44" x14ac:dyDescent="0.15">
      <c r="A85" s="90" t="s">
        <v>95</v>
      </c>
      <c r="B85" s="90"/>
      <c r="C85" s="90"/>
      <c r="D85" s="90"/>
      <c r="E85" s="93">
        <f>+'TEAM DEFENSE'!E83-'TEAM OFFENSE'!E83</f>
        <v>-1</v>
      </c>
      <c r="F85" s="93">
        <f>+'TEAM DEFENSE'!F83-'TEAM OFFENSE'!F83</f>
        <v>19</v>
      </c>
      <c r="G85" s="93">
        <f>+'TEAM DEFENSE'!G83-'TEAM OFFENSE'!G83</f>
        <v>-36</v>
      </c>
      <c r="H85" s="93">
        <f>+'TEAM DEFENSE'!H83-'TEAM OFFENSE'!H83</f>
        <v>-3</v>
      </c>
      <c r="I85" s="93">
        <f>+'TEAM DEFENSE'!I83-'TEAM OFFENSE'!I83</f>
        <v>2</v>
      </c>
      <c r="J85" s="93">
        <f>+'TEAM DEFENSE'!J83-'TEAM OFFENSE'!J83</f>
        <v>13</v>
      </c>
      <c r="K85" s="93">
        <f>+'TEAM DEFENSE'!K83-'TEAM OFFENSE'!K83</f>
        <v>-3</v>
      </c>
      <c r="L85" s="93">
        <f>+'TEAM DEFENSE'!L83-'TEAM OFFENSE'!L83</f>
        <v>-10</v>
      </c>
      <c r="M85" s="93">
        <f>+'TEAM DEFENSE'!M83-'TEAM OFFENSE'!M83</f>
        <v>0</v>
      </c>
      <c r="N85" s="93">
        <f>+'TEAM DEFENSE'!N83-'TEAM OFFENSE'!N83</f>
        <v>4</v>
      </c>
      <c r="O85" s="93">
        <f>+'TEAM DEFENSE'!O83-'TEAM OFFENSE'!O83</f>
        <v>-11</v>
      </c>
      <c r="P85" s="93">
        <f>+'TEAM DEFENSE'!P83-'TEAM OFFENSE'!P83</f>
        <v>10</v>
      </c>
      <c r="Q85" s="93">
        <f>+'TEAM DEFENSE'!Q83-'TEAM OFFENSE'!Q83</f>
        <v>-15</v>
      </c>
      <c r="R85" s="93">
        <f>+'TEAM DEFENSE'!R83-'TEAM OFFENSE'!R83</f>
        <v>35</v>
      </c>
      <c r="S85" s="93">
        <f>+'TEAM DEFENSE'!S83-'TEAM OFFENSE'!S83</f>
        <v>2</v>
      </c>
      <c r="T85" s="93">
        <f>+'TEAM DEFENSE'!T83-'TEAM OFFENSE'!T83</f>
        <v>11</v>
      </c>
      <c r="U85" s="93">
        <f>+'TEAM DEFENSE'!U83-'TEAM OFFENSE'!U83</f>
        <v>2</v>
      </c>
      <c r="V85" s="93">
        <f>+'TEAM DEFENSE'!V83-'TEAM OFFENSE'!V83</f>
        <v>-19</v>
      </c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7">
        <f t="shared" si="54"/>
        <v>84</v>
      </c>
      <c r="AO85" s="50"/>
    </row>
    <row r="86" spans="1:44" x14ac:dyDescent="0.15">
      <c r="A86" s="88"/>
      <c r="B86" s="88"/>
      <c r="C86" s="88"/>
      <c r="D86" s="88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O86" s="50"/>
    </row>
    <row r="87" spans="1:44" x14ac:dyDescent="0.15">
      <c r="A87" s="88"/>
      <c r="B87" s="88"/>
      <c r="C87" s="88"/>
      <c r="D87" s="88"/>
      <c r="E87" s="97">
        <f>+E31+'TEAM DEFENSE'!E31</f>
        <v>2198</v>
      </c>
      <c r="F87" s="97">
        <f>+F31+'TEAM DEFENSE'!F31</f>
        <v>2254</v>
      </c>
      <c r="G87" s="97">
        <f>+G31+'TEAM DEFENSE'!G31</f>
        <v>2130</v>
      </c>
      <c r="H87" s="97">
        <f>+H31+'TEAM DEFENSE'!H31</f>
        <v>2122</v>
      </c>
      <c r="I87" s="97">
        <f>+I31+'TEAM DEFENSE'!I31</f>
        <v>2240</v>
      </c>
      <c r="J87" s="97">
        <f>+J31+'TEAM DEFENSE'!J31</f>
        <v>2233</v>
      </c>
      <c r="K87" s="97">
        <f>+K31+'TEAM DEFENSE'!K31</f>
        <v>2207</v>
      </c>
      <c r="L87" s="97">
        <f>+L31+'TEAM DEFENSE'!L31</f>
        <v>2143</v>
      </c>
      <c r="M87" s="97">
        <f>+M31+'TEAM DEFENSE'!M31</f>
        <v>2241</v>
      </c>
      <c r="N87" s="97">
        <f>+N31+'TEAM DEFENSE'!N31</f>
        <v>2106</v>
      </c>
      <c r="O87" s="97">
        <f>+O31+'TEAM DEFENSE'!O31</f>
        <v>2223</v>
      </c>
      <c r="P87" s="97">
        <f>+P31+'TEAM DEFENSE'!P31</f>
        <v>2165</v>
      </c>
      <c r="Q87" s="97">
        <f>+Q31+'TEAM DEFENSE'!Q31</f>
        <v>2232</v>
      </c>
      <c r="R87" s="97">
        <f>+R31+'TEAM DEFENSE'!R31</f>
        <v>2248</v>
      </c>
      <c r="S87" s="97">
        <f>+S31+'TEAM DEFENSE'!S31</f>
        <v>2171</v>
      </c>
      <c r="T87" s="97">
        <f>+T31+'TEAM DEFENSE'!T31</f>
        <v>2223</v>
      </c>
      <c r="U87" s="97">
        <f>+U31+'TEAM DEFENSE'!U31</f>
        <v>2292</v>
      </c>
      <c r="V87" s="97">
        <f>+V31+'TEAM DEFENSE'!V31</f>
        <v>2189</v>
      </c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O87" s="50"/>
    </row>
    <row r="88" spans="1:44" x14ac:dyDescent="0.15">
      <c r="A88" s="88"/>
      <c r="B88" s="88"/>
      <c r="C88" s="88"/>
      <c r="D88" s="88"/>
      <c r="E88" s="97">
        <f>+E87/2</f>
        <v>1099</v>
      </c>
      <c r="F88" s="97">
        <f>+F87/2</f>
        <v>1127</v>
      </c>
      <c r="G88" s="97">
        <f>+G87/2</f>
        <v>1065</v>
      </c>
      <c r="H88" s="97">
        <f>+H87/2</f>
        <v>1061</v>
      </c>
      <c r="I88" s="97">
        <f>+I87/2</f>
        <v>1120</v>
      </c>
      <c r="J88" s="97">
        <f t="shared" ref="J88:R88" si="60">+J87/2</f>
        <v>1116.5</v>
      </c>
      <c r="K88" s="97">
        <f t="shared" si="60"/>
        <v>1103.5</v>
      </c>
      <c r="L88" s="97">
        <f t="shared" si="60"/>
        <v>1071.5</v>
      </c>
      <c r="M88" s="97">
        <f t="shared" si="60"/>
        <v>1120.5</v>
      </c>
      <c r="N88" s="97">
        <f t="shared" si="60"/>
        <v>1053</v>
      </c>
      <c r="O88" s="97">
        <f t="shared" si="60"/>
        <v>1111.5</v>
      </c>
      <c r="P88" s="97">
        <f t="shared" si="60"/>
        <v>1082.5</v>
      </c>
      <c r="Q88" s="97">
        <f>+Q87/2</f>
        <v>1116</v>
      </c>
      <c r="R88" s="97">
        <f t="shared" si="60"/>
        <v>1124</v>
      </c>
      <c r="S88" s="97">
        <f>+S87/2</f>
        <v>1085.5</v>
      </c>
      <c r="T88" s="97">
        <f>+T87/2</f>
        <v>1111.5</v>
      </c>
      <c r="U88" s="97">
        <f>+U87/2</f>
        <v>1146</v>
      </c>
      <c r="V88" s="97">
        <f>+V87/2</f>
        <v>1094.5</v>
      </c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O88" s="50"/>
    </row>
    <row r="89" spans="1:44" x14ac:dyDescent="0.15">
      <c r="A89" s="88"/>
      <c r="B89" s="88"/>
      <c r="C89" s="88"/>
      <c r="D89" s="88"/>
      <c r="E89" s="97">
        <f>+E88/+PASSING!$B$1</f>
        <v>61.055555555555557</v>
      </c>
      <c r="F89" s="97">
        <f>+F88/+PASSING!$B$1</f>
        <v>62.611111111111114</v>
      </c>
      <c r="G89" s="97">
        <f>+G88/+PASSING!$B$1</f>
        <v>59.166666666666664</v>
      </c>
      <c r="H89" s="97">
        <f>+H88/+PASSING!$B$1</f>
        <v>58.944444444444443</v>
      </c>
      <c r="I89" s="97">
        <f>+I88/+PASSING!$B$1</f>
        <v>62.222222222222221</v>
      </c>
      <c r="J89" s="97">
        <f>+J88/+PASSING!$B$1</f>
        <v>62.027777777777779</v>
      </c>
      <c r="K89" s="97">
        <f>+K88/+PASSING!$B$1</f>
        <v>61.305555555555557</v>
      </c>
      <c r="L89" s="97">
        <f>+L88/+PASSING!$B$1</f>
        <v>59.527777777777779</v>
      </c>
      <c r="M89" s="97">
        <f>+M88/+PASSING!$B$1</f>
        <v>62.25</v>
      </c>
      <c r="N89" s="97">
        <f>+N88/+PASSING!$B$1</f>
        <v>58.5</v>
      </c>
      <c r="O89" s="97">
        <f>+O88/+PASSING!$B$1</f>
        <v>61.75</v>
      </c>
      <c r="P89" s="97">
        <f>+P88/+PASSING!$B$1</f>
        <v>60.138888888888886</v>
      </c>
      <c r="Q89" s="97">
        <f>+Q88/+PASSING!$B$1</f>
        <v>62</v>
      </c>
      <c r="R89" s="97">
        <f>+R88/+PASSING!$B$1</f>
        <v>62.444444444444443</v>
      </c>
      <c r="S89" s="97">
        <f>+S88/+PASSING!$B$1</f>
        <v>60.305555555555557</v>
      </c>
      <c r="T89" s="97">
        <f>+T88/+PASSING!$B$1</f>
        <v>61.75</v>
      </c>
      <c r="U89" s="97">
        <f>+U88/+PASSING!$B$1</f>
        <v>63.666666666666664</v>
      </c>
      <c r="V89" s="97">
        <f>+V88/+PASSING!$B$1</f>
        <v>60.805555555555557</v>
      </c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</row>
    <row r="90" spans="1:44" x14ac:dyDescent="0.15">
      <c r="A90" s="88"/>
      <c r="B90" s="88"/>
      <c r="C90" s="88"/>
      <c r="D90" s="88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P90" s="139" t="s">
        <v>420</v>
      </c>
    </row>
    <row r="91" spans="1:44" x14ac:dyDescent="0.15">
      <c r="A91" s="88"/>
      <c r="B91" s="88"/>
      <c r="C91" s="88"/>
      <c r="D91" s="88"/>
      <c r="E91" s="93">
        <f>'[1]Cumulative Stats'!$C15</f>
        <v>78</v>
      </c>
      <c r="F91" s="93">
        <f>'[2]Cumulative Stats'!$C15</f>
        <v>88</v>
      </c>
      <c r="G91" s="93">
        <f>'[3]Cumulative Stats'!$C15</f>
        <v>52</v>
      </c>
      <c r="H91" s="93">
        <f>'[4]Cumulative Stats'!$C15</f>
        <v>79</v>
      </c>
      <c r="I91" s="93">
        <f>'[5]Cumulative Stats'!$C15</f>
        <v>71</v>
      </c>
      <c r="J91" s="93">
        <f>'[6]Cumulative Stats'!$C15</f>
        <v>91</v>
      </c>
      <c r="K91" s="93">
        <f>'[7]Cumulative Stats'!$C15</f>
        <v>68</v>
      </c>
      <c r="L91" s="93">
        <f>'[8]Cumulative Stats'!$C15</f>
        <v>63</v>
      </c>
      <c r="M91" s="93">
        <f>'[9]Cumulative Stats'!$C15</f>
        <v>82</v>
      </c>
      <c r="N91" s="93">
        <f>'[10]Cumulative Stats'!$C15</f>
        <v>91</v>
      </c>
      <c r="O91" s="93">
        <f>'[11]Cumulative Stats'!$C15</f>
        <v>85</v>
      </c>
      <c r="P91" s="93">
        <f>'[12]Cumulative Stats'!$C15</f>
        <v>71</v>
      </c>
      <c r="Q91" s="93">
        <f>'[13]Cumulative Stats'!$C15</f>
        <v>54</v>
      </c>
      <c r="R91" s="93">
        <f>'[14]Cumulative Stats'!$C15</f>
        <v>91</v>
      </c>
      <c r="S91" s="93">
        <f>'[15]Cumulative Stats'!$C15</f>
        <v>78</v>
      </c>
      <c r="T91" s="93">
        <f>'[16]Cumulative Stats'!$C15</f>
        <v>83</v>
      </c>
      <c r="U91" s="93">
        <f>'[17]Cumulative Stats'!$C15</f>
        <v>76</v>
      </c>
      <c r="V91" s="93">
        <f>'[18]Cumulative Stats'!$C15</f>
        <v>58</v>
      </c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L91">
        <f>SUM(E91:V91)</f>
        <v>1359</v>
      </c>
      <c r="AM91">
        <f>+AL91/$D$1</f>
        <v>8.3888888888888893</v>
      </c>
      <c r="AP91">
        <v>8.0175438596491233</v>
      </c>
    </row>
    <row r="92" spans="1:44" x14ac:dyDescent="0.15">
      <c r="A92" s="88"/>
      <c r="B92" s="88"/>
      <c r="C92" s="88"/>
      <c r="D92" s="88"/>
      <c r="E92" s="93">
        <f>'[1]Cumulative Stats'!$D15</f>
        <v>192</v>
      </c>
      <c r="F92" s="93">
        <f>'[2]Cumulative Stats'!$D15</f>
        <v>220</v>
      </c>
      <c r="G92" s="93">
        <f>'[3]Cumulative Stats'!$D15</f>
        <v>163</v>
      </c>
      <c r="H92" s="93">
        <f>'[4]Cumulative Stats'!$D15</f>
        <v>194</v>
      </c>
      <c r="I92" s="93">
        <f>'[5]Cumulative Stats'!$D15</f>
        <v>165</v>
      </c>
      <c r="J92" s="93">
        <f>'[6]Cumulative Stats'!$D15</f>
        <v>212</v>
      </c>
      <c r="K92" s="93">
        <f>'[7]Cumulative Stats'!$D15</f>
        <v>199</v>
      </c>
      <c r="L92" s="93">
        <f>'[8]Cumulative Stats'!$D15</f>
        <v>179</v>
      </c>
      <c r="M92" s="93">
        <f>'[9]Cumulative Stats'!$D15</f>
        <v>212</v>
      </c>
      <c r="N92" s="93">
        <f>'[10]Cumulative Stats'!$D15</f>
        <v>220</v>
      </c>
      <c r="O92" s="93">
        <f>'[11]Cumulative Stats'!$D15</f>
        <v>196</v>
      </c>
      <c r="P92" s="93">
        <f>'[12]Cumulative Stats'!$D15</f>
        <v>207</v>
      </c>
      <c r="Q92" s="93">
        <f>'[13]Cumulative Stats'!$D15</f>
        <v>200</v>
      </c>
      <c r="R92" s="93">
        <f>'[14]Cumulative Stats'!$D15</f>
        <v>218</v>
      </c>
      <c r="S92" s="93">
        <f>'[15]Cumulative Stats'!$D15</f>
        <v>209</v>
      </c>
      <c r="T92" s="93">
        <f>'[16]Cumulative Stats'!$D15</f>
        <v>227</v>
      </c>
      <c r="U92" s="93">
        <f>'[17]Cumulative Stats'!$D15</f>
        <v>185</v>
      </c>
      <c r="V92" s="93">
        <f>'[18]Cumulative Stats'!$D15</f>
        <v>185</v>
      </c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L92">
        <f>SUM(E92:V92)</f>
        <v>3583</v>
      </c>
      <c r="AM92">
        <f>+AL92/$D$1</f>
        <v>22.117283950617285</v>
      </c>
      <c r="AP92">
        <v>21.82456140350877</v>
      </c>
    </row>
    <row r="93" spans="1:44" x14ac:dyDescent="0.15">
      <c r="A93" s="88"/>
      <c r="B93" s="88"/>
      <c r="C93" s="88"/>
      <c r="D93" s="88"/>
      <c r="E93" s="93">
        <f>'[1]Cumulative Stats'!$C16</f>
        <v>4</v>
      </c>
      <c r="F93" s="93">
        <f>'[2]Cumulative Stats'!$C16</f>
        <v>7</v>
      </c>
      <c r="G93" s="93">
        <f>'[3]Cumulative Stats'!$C16</f>
        <v>7</v>
      </c>
      <c r="H93" s="93">
        <f>'[4]Cumulative Stats'!$C16</f>
        <v>6</v>
      </c>
      <c r="I93" s="93">
        <f>'[5]Cumulative Stats'!$C16</f>
        <v>6</v>
      </c>
      <c r="J93" s="93">
        <f>'[6]Cumulative Stats'!$C16</f>
        <v>5</v>
      </c>
      <c r="K93" s="93">
        <f>'[7]Cumulative Stats'!$C16</f>
        <v>8</v>
      </c>
      <c r="L93" s="93">
        <f>'[8]Cumulative Stats'!$C16</f>
        <v>4</v>
      </c>
      <c r="M93" s="93">
        <f>'[9]Cumulative Stats'!$C16</f>
        <v>5</v>
      </c>
      <c r="N93" s="93">
        <f>'[10]Cumulative Stats'!$C16</f>
        <v>10</v>
      </c>
      <c r="O93" s="93">
        <f>'[11]Cumulative Stats'!$C16</f>
        <v>5</v>
      </c>
      <c r="P93" s="93">
        <f>'[12]Cumulative Stats'!$C16</f>
        <v>7</v>
      </c>
      <c r="Q93" s="93">
        <f>'[13]Cumulative Stats'!$C16</f>
        <v>3</v>
      </c>
      <c r="R93" s="93">
        <f>'[14]Cumulative Stats'!$C16</f>
        <v>3</v>
      </c>
      <c r="S93" s="93">
        <f>'[15]Cumulative Stats'!$C16</f>
        <v>4</v>
      </c>
      <c r="T93" s="93">
        <f>'[16]Cumulative Stats'!$C16</f>
        <v>11</v>
      </c>
      <c r="U93" s="93">
        <f>'[17]Cumulative Stats'!$C16</f>
        <v>4</v>
      </c>
      <c r="V93" s="93">
        <f>'[18]Cumulative Stats'!$C16</f>
        <v>6</v>
      </c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L93">
        <f>+AL91/AL92</f>
        <v>0.37929109684621826</v>
      </c>
      <c r="AM93">
        <f>+AM91/AM92</f>
        <v>0.37929109684621826</v>
      </c>
      <c r="AP93">
        <v>0.36736334405144699</v>
      </c>
    </row>
    <row r="94" spans="1:44" x14ac:dyDescent="0.15">
      <c r="A94" s="88"/>
      <c r="B94" s="88"/>
      <c r="C94" s="88"/>
      <c r="D94" s="88"/>
      <c r="E94" s="93">
        <f>'[1]Cumulative Stats'!$D16</f>
        <v>6</v>
      </c>
      <c r="F94" s="93">
        <f>'[2]Cumulative Stats'!$D16</f>
        <v>18</v>
      </c>
      <c r="G94" s="93">
        <f>'[3]Cumulative Stats'!$D16</f>
        <v>12</v>
      </c>
      <c r="H94" s="93">
        <f>'[4]Cumulative Stats'!$D16</f>
        <v>13</v>
      </c>
      <c r="I94" s="93">
        <f>'[5]Cumulative Stats'!$D16</f>
        <v>11</v>
      </c>
      <c r="J94" s="93">
        <f>'[6]Cumulative Stats'!$D16</f>
        <v>12</v>
      </c>
      <c r="K94" s="93">
        <f>'[7]Cumulative Stats'!$D16</f>
        <v>20</v>
      </c>
      <c r="L94" s="93">
        <f>'[8]Cumulative Stats'!$D16</f>
        <v>10</v>
      </c>
      <c r="M94" s="93">
        <f>'[9]Cumulative Stats'!$D16</f>
        <v>19</v>
      </c>
      <c r="N94" s="93">
        <f>'[10]Cumulative Stats'!$D16</f>
        <v>11</v>
      </c>
      <c r="O94" s="93">
        <f>'[11]Cumulative Stats'!$D16</f>
        <v>11</v>
      </c>
      <c r="P94" s="93">
        <f>'[12]Cumulative Stats'!$D16</f>
        <v>15</v>
      </c>
      <c r="Q94" s="93">
        <f>'[13]Cumulative Stats'!$D16</f>
        <v>13</v>
      </c>
      <c r="R94" s="93">
        <f>'[14]Cumulative Stats'!$D16</f>
        <v>7</v>
      </c>
      <c r="S94" s="93">
        <f>'[15]Cumulative Stats'!$D16</f>
        <v>13</v>
      </c>
      <c r="T94" s="93">
        <f>'[16]Cumulative Stats'!$D16</f>
        <v>23</v>
      </c>
      <c r="U94" s="93">
        <f>'[17]Cumulative Stats'!$D16</f>
        <v>8</v>
      </c>
      <c r="V94" s="93">
        <f>'[18]Cumulative Stats'!$D16</f>
        <v>24</v>
      </c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M94">
        <f>+AQ8*AM92</f>
        <v>8.8002215363511667</v>
      </c>
    </row>
    <row r="95" spans="1:44" x14ac:dyDescent="0.15">
      <c r="AM95">
        <f>+AM94/AM92</f>
        <v>0.3978888888888889</v>
      </c>
    </row>
    <row r="97" spans="37:37" x14ac:dyDescent="0.15">
      <c r="AK97" s="139"/>
    </row>
  </sheetData>
  <sortState xmlns:xlrd2="http://schemas.microsoft.com/office/spreadsheetml/2017/richdata2" ref="AS3:BU34">
    <sortCondition descending="1" ref="AW3:AW34"/>
  </sortState>
  <phoneticPr fontId="2" type="noConversion"/>
  <conditionalFormatting sqref="BC3 BF3:BQ3 AS3:AW3 AS4:AS8 BJ4:BJ12 BN4:BQ12 AY3:BA3">
    <cfRule type="expression" dxfId="219" priority="60">
      <formula>MOD(ROW(),1)=0</formula>
    </cfRule>
  </conditionalFormatting>
  <conditionalFormatting sqref="AS15:AW20 AY15:BQ20">
    <cfRule type="expression" dxfId="218" priority="59" stopIfTrue="1">
      <formula>MOD(ROW(),1)=0</formula>
    </cfRule>
  </conditionalFormatting>
  <conditionalFormatting sqref="BB3">
    <cfRule type="expression" dxfId="217" priority="57">
      <formula>MOD(ROW(),1)=0</formula>
    </cfRule>
  </conditionalFormatting>
  <conditionalFormatting sqref="BD3">
    <cfRule type="expression" dxfId="216" priority="54">
      <formula>MOD(ROW(),1)=0</formula>
    </cfRule>
  </conditionalFormatting>
  <conditionalFormatting sqref="AS3:AW8 AY3:BQ4 AY5:BC8 BF5:BQ8">
    <cfRule type="expression" dxfId="215" priority="51">
      <formula>MOD(ROW(),1)=0</formula>
    </cfRule>
  </conditionalFormatting>
  <conditionalFormatting sqref="AS9:AS12">
    <cfRule type="expression" dxfId="214" priority="16">
      <formula>MOD(ROW(),1)=0</formula>
    </cfRule>
  </conditionalFormatting>
  <conditionalFormatting sqref="AS9:AW14 AY9:BQ14">
    <cfRule type="expression" dxfId="213" priority="15">
      <formula>MOD(ROW(),1)=0</formula>
    </cfRule>
  </conditionalFormatting>
  <conditionalFormatting sqref="AS43:AV43 AS44:AS48">
    <cfRule type="expression" dxfId="212" priority="14">
      <formula>MOD(ROW(),1)=0</formula>
    </cfRule>
  </conditionalFormatting>
  <conditionalFormatting sqref="AS55:AV60">
    <cfRule type="expression" dxfId="211" priority="13" stopIfTrue="1">
      <formula>MOD(ROW(),1)=0</formula>
    </cfRule>
  </conditionalFormatting>
  <conditionalFormatting sqref="AS43:AV48">
    <cfRule type="expression" dxfId="210" priority="12">
      <formula>MOD(ROW(),1)=0</formula>
    </cfRule>
  </conditionalFormatting>
  <conditionalFormatting sqref="AS49:AS52">
    <cfRule type="expression" dxfId="209" priority="11">
      <formula>MOD(ROW(),1)=0</formula>
    </cfRule>
  </conditionalFormatting>
  <conditionalFormatting sqref="AS49:AV54">
    <cfRule type="expression" dxfId="208" priority="10">
      <formula>MOD(ROW(),1)=0</formula>
    </cfRule>
  </conditionalFormatting>
  <conditionalFormatting sqref="AX3">
    <cfRule type="expression" dxfId="207" priority="9">
      <formula>MOD(ROW(),1)=0</formula>
    </cfRule>
  </conditionalFormatting>
  <conditionalFormatting sqref="AX15:AX20">
    <cfRule type="expression" dxfId="206" priority="8" stopIfTrue="1">
      <formula>MOD(ROW(),1)=0</formula>
    </cfRule>
  </conditionalFormatting>
  <conditionalFormatting sqref="AX3:AX8">
    <cfRule type="expression" dxfId="205" priority="7">
      <formula>MOD(ROW(),1)=0</formula>
    </cfRule>
  </conditionalFormatting>
  <conditionalFormatting sqref="AX9:AX14">
    <cfRule type="expression" dxfId="204" priority="6">
      <formula>MOD(ROW(),1)=0</formula>
    </cfRule>
  </conditionalFormatting>
  <conditionalFormatting sqref="BD5:BE5">
    <cfRule type="expression" dxfId="203" priority="5">
      <formula>MOD(ROW(),1)=0</formula>
    </cfRule>
  </conditionalFormatting>
  <conditionalFormatting sqref="BD6:BE6">
    <cfRule type="expression" dxfId="202" priority="4">
      <formula>MOD(ROW(),1)=0</formula>
    </cfRule>
  </conditionalFormatting>
  <conditionalFormatting sqref="BD7:BE7">
    <cfRule type="expression" dxfId="201" priority="2">
      <formula>MOD(ROW(),1)=0</formula>
    </cfRule>
  </conditionalFormatting>
  <conditionalFormatting sqref="BD8:BE8">
    <cfRule type="expression" dxfId="200" priority="1">
      <formula>MOD(ROW(),1)=0</formula>
    </cfRule>
  </conditionalFormatting>
  <pageMargins left="0.75" right="0.75" top="1" bottom="1" header="0.5" footer="0.5"/>
  <pageSetup orientation="landscape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TotYrds">
                <anchor moveWithCells="1" sizeWithCells="1">
                  <from>
                    <xdr:col>52</xdr:col>
                    <xdr:colOff>0</xdr:colOff>
                    <xdr:row>35</xdr:row>
                    <xdr:rowOff>25400</xdr:rowOff>
                  </from>
                  <to>
                    <xdr:col>53</xdr:col>
                    <xdr:colOff>317500</xdr:colOff>
                    <xdr:row>36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Button 2">
              <controlPr defaultSize="0" print="0" autoFill="0" autoPict="0" macro="[0]!TeamRush">
                <anchor moveWithCells="1" sizeWithCells="1">
                  <from>
                    <xdr:col>52</xdr:col>
                    <xdr:colOff>25400</xdr:colOff>
                    <xdr:row>36</xdr:row>
                    <xdr:rowOff>114300</xdr:rowOff>
                  </from>
                  <to>
                    <xdr:col>53</xdr:col>
                    <xdr:colOff>317500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Button 3">
              <controlPr defaultSize="0" print="0" autoFill="0" autoPict="0" macro="[0]!TeamPass">
                <anchor moveWithCells="1" sizeWithCells="1">
                  <from>
                    <xdr:col>53</xdr:col>
                    <xdr:colOff>444500</xdr:colOff>
                    <xdr:row>35</xdr:row>
                    <xdr:rowOff>38100</xdr:rowOff>
                  </from>
                  <to>
                    <xdr:col>55</xdr:col>
                    <xdr:colOff>508000</xdr:colOff>
                    <xdr:row>36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C38"/>
  <sheetViews>
    <sheetView zoomScale="125" zoomScaleNormal="125" zoomScalePageLayoutView="125" workbookViewId="0"/>
  </sheetViews>
  <sheetFormatPr baseColWidth="10" defaultRowHeight="13" x14ac:dyDescent="0.15"/>
  <cols>
    <col min="1" max="1" width="14" customWidth="1"/>
    <col min="2" max="2" width="6.5" customWidth="1"/>
    <col min="3" max="3" width="4.83203125" customWidth="1"/>
    <col min="4" max="4" width="6" customWidth="1"/>
    <col min="5" max="5" width="6.1640625" customWidth="1"/>
    <col min="6" max="6" width="6.5" customWidth="1"/>
    <col min="7" max="7" width="4.1640625" customWidth="1"/>
    <col min="8" max="8" width="5.6640625" customWidth="1"/>
    <col min="9" max="9" width="5.5" customWidth="1"/>
    <col min="10" max="10" width="5" customWidth="1"/>
    <col min="11" max="11" width="4.5" customWidth="1"/>
    <col min="12" max="12" width="6.5" customWidth="1"/>
    <col min="13" max="13" width="5.33203125" customWidth="1"/>
    <col min="14" max="14" width="6.33203125" customWidth="1"/>
    <col min="15" max="15" width="5.33203125" customWidth="1"/>
    <col min="16" max="16" width="4.33203125" customWidth="1"/>
    <col min="17" max="17" width="5.1640625" customWidth="1"/>
    <col min="19" max="19" width="21.5" customWidth="1"/>
    <col min="20" max="20" width="9.33203125" customWidth="1"/>
    <col min="21" max="21" width="9.83203125" customWidth="1"/>
    <col min="22" max="22" width="9" customWidth="1"/>
    <col min="23" max="23" width="9.33203125" customWidth="1"/>
    <col min="24" max="24" width="3.6640625" customWidth="1"/>
    <col min="25" max="25" width="21.1640625" customWidth="1"/>
    <col min="26" max="26" width="9.33203125" customWidth="1"/>
    <col min="27" max="27" width="9.83203125" customWidth="1"/>
    <col min="28" max="28" width="9" customWidth="1"/>
    <col min="29" max="29" width="9.33203125" customWidth="1"/>
  </cols>
  <sheetData>
    <row r="1" spans="1:29" x14ac:dyDescent="0.15">
      <c r="A1" s="2" t="s">
        <v>297</v>
      </c>
      <c r="S1" s="2" t="s">
        <v>297</v>
      </c>
    </row>
    <row r="3" spans="1:29" x14ac:dyDescent="0.15">
      <c r="A3" s="2" t="s">
        <v>139</v>
      </c>
      <c r="B3" s="2"/>
      <c r="C3" s="2">
        <v>18</v>
      </c>
      <c r="S3" s="2" t="s">
        <v>141</v>
      </c>
      <c r="V3" s="47">
        <f>+C3</f>
        <v>18</v>
      </c>
    </row>
    <row r="4" spans="1:29" x14ac:dyDescent="0.15">
      <c r="A4" s="2"/>
      <c r="B4" s="2"/>
      <c r="C4" s="7"/>
      <c r="D4" s="7"/>
      <c r="E4" s="9" t="s">
        <v>71</v>
      </c>
      <c r="F4" s="7" t="s">
        <v>72</v>
      </c>
      <c r="G4" s="7"/>
      <c r="H4" s="7"/>
      <c r="I4" s="7" t="s">
        <v>73</v>
      </c>
      <c r="J4" s="7" t="s">
        <v>74</v>
      </c>
      <c r="K4" s="7" t="s">
        <v>71</v>
      </c>
      <c r="L4" s="7" t="s">
        <v>57</v>
      </c>
      <c r="M4" s="7"/>
      <c r="N4" s="7"/>
      <c r="Q4" s="7" t="s">
        <v>115</v>
      </c>
    </row>
    <row r="5" spans="1:29" x14ac:dyDescent="0.15">
      <c r="A5" s="2" t="s">
        <v>62</v>
      </c>
      <c r="B5" s="2" t="s">
        <v>122</v>
      </c>
      <c r="C5" s="7" t="s">
        <v>63</v>
      </c>
      <c r="D5" s="7" t="s">
        <v>64</v>
      </c>
      <c r="E5" s="9" t="s">
        <v>64</v>
      </c>
      <c r="F5" s="7" t="s">
        <v>65</v>
      </c>
      <c r="G5" s="7" t="s">
        <v>59</v>
      </c>
      <c r="H5" s="7" t="s">
        <v>66</v>
      </c>
      <c r="I5" s="6" t="s">
        <v>67</v>
      </c>
      <c r="J5" s="7" t="s">
        <v>59</v>
      </c>
      <c r="K5" s="7" t="s">
        <v>68</v>
      </c>
      <c r="L5" s="7" t="s">
        <v>69</v>
      </c>
      <c r="M5" s="7" t="s">
        <v>120</v>
      </c>
      <c r="N5" s="7" t="s">
        <v>70</v>
      </c>
      <c r="O5" s="7" t="s">
        <v>60</v>
      </c>
      <c r="P5" s="7" t="s">
        <v>116</v>
      </c>
      <c r="Q5" s="7" t="s">
        <v>71</v>
      </c>
      <c r="T5" s="7" t="s">
        <v>93</v>
      </c>
      <c r="U5" s="7" t="s">
        <v>93</v>
      </c>
      <c r="Z5" s="7" t="s">
        <v>93</v>
      </c>
      <c r="AA5" s="7" t="s">
        <v>93</v>
      </c>
    </row>
    <row r="6" spans="1:29" x14ac:dyDescent="0.15">
      <c r="A6" t="str">
        <f>+PASSING!A3</f>
        <v>Kelly</v>
      </c>
      <c r="B6" t="str">
        <f>+PASSING!B3</f>
        <v>Hou</v>
      </c>
      <c r="C6" s="50">
        <f>+PASSING!C3</f>
        <v>540</v>
      </c>
      <c r="D6" s="50">
        <f>+PASSING!D3</f>
        <v>356</v>
      </c>
      <c r="E6" s="136">
        <f>+PASSING!E3</f>
        <v>65.925925925925924</v>
      </c>
      <c r="F6" s="135">
        <f>+PASSING!F3</f>
        <v>5318</v>
      </c>
      <c r="G6" s="50">
        <f>+PASSING!G3</f>
        <v>53</v>
      </c>
      <c r="H6" s="50">
        <f>+PASSING!H3</f>
        <v>83</v>
      </c>
      <c r="I6" s="50">
        <f>+PASSING!I3</f>
        <v>18</v>
      </c>
      <c r="J6" s="136">
        <f>+PASSING!J3</f>
        <v>9.8148148148148149</v>
      </c>
      <c r="K6" s="136">
        <f>+PASSING!K3</f>
        <v>3.3333333333333335</v>
      </c>
      <c r="L6" s="136">
        <f>+PASSING!L3</f>
        <v>9.8481481481481481</v>
      </c>
      <c r="M6" s="136">
        <f>+PASSING!M3</f>
        <v>14.938202247191011</v>
      </c>
      <c r="N6" s="136">
        <f>+PASSING!N3</f>
        <v>116.88271604938272</v>
      </c>
      <c r="O6" s="50">
        <f>+PASSING!O3</f>
        <v>8</v>
      </c>
      <c r="P6" s="50">
        <f>+PASSING!P3</f>
        <v>66</v>
      </c>
      <c r="Q6" s="136">
        <f>+PASSING!Q3</f>
        <v>10.891089108910892</v>
      </c>
      <c r="S6" s="47" t="s">
        <v>140</v>
      </c>
      <c r="T6" s="7" t="s">
        <v>2</v>
      </c>
      <c r="U6" s="7" t="s">
        <v>3</v>
      </c>
      <c r="V6" s="7" t="s">
        <v>96</v>
      </c>
      <c r="W6" s="7" t="s">
        <v>97</v>
      </c>
      <c r="Y6" s="2" t="s">
        <v>125</v>
      </c>
      <c r="Z6" s="7" t="s">
        <v>2</v>
      </c>
      <c r="AA6" s="7" t="s">
        <v>3</v>
      </c>
      <c r="AB6" s="7" t="s">
        <v>96</v>
      </c>
      <c r="AC6" s="7" t="s">
        <v>97</v>
      </c>
    </row>
    <row r="7" spans="1:29" x14ac:dyDescent="0.15">
      <c r="A7" t="str">
        <f>+PASSING!A4</f>
        <v>Hebert</v>
      </c>
      <c r="B7" t="str">
        <f>+PASSING!B4</f>
        <v>Mch</v>
      </c>
      <c r="C7" s="50">
        <f>+PASSING!C4</f>
        <v>513</v>
      </c>
      <c r="D7" s="50">
        <f>+PASSING!D4</f>
        <v>300</v>
      </c>
      <c r="E7" s="136">
        <f>+PASSING!E4</f>
        <v>58.479532163742689</v>
      </c>
      <c r="F7" s="135">
        <f>+PASSING!F4</f>
        <v>4156</v>
      </c>
      <c r="G7" s="50">
        <f>+PASSING!G4</f>
        <v>25</v>
      </c>
      <c r="H7" s="50">
        <f>+PASSING!H4</f>
        <v>90</v>
      </c>
      <c r="I7" s="50">
        <f>+PASSING!I4</f>
        <v>18</v>
      </c>
      <c r="J7" s="136">
        <f>+PASSING!J4</f>
        <v>4.8732943469785575</v>
      </c>
      <c r="K7" s="136">
        <f>+PASSING!K4</f>
        <v>3.5087719298245612</v>
      </c>
      <c r="L7" s="136">
        <f>+PASSING!L4</f>
        <v>8.1013645224171533</v>
      </c>
      <c r="M7" s="136">
        <f>+PASSING!M4</f>
        <v>13.853333333333333</v>
      </c>
      <c r="N7" s="136">
        <f>+PASSING!N4</f>
        <v>86.19639376218322</v>
      </c>
      <c r="O7" s="50">
        <f>+PASSING!O4</f>
        <v>5</v>
      </c>
      <c r="P7" s="50">
        <f>+PASSING!P4</f>
        <v>37</v>
      </c>
      <c r="Q7" s="136">
        <f>+PASSING!Q4</f>
        <v>6.7272727272727275</v>
      </c>
      <c r="S7" s="139" t="str">
        <f>+'TEAM OFFENSE'!AS3</f>
        <v>Houston Gamblers</v>
      </c>
      <c r="T7" s="38">
        <f>+'TEAM OFFENSE'!AT3</f>
        <v>2369</v>
      </c>
      <c r="U7" s="38">
        <f>+'TEAM OFFENSE'!AU3</f>
        <v>5349</v>
      </c>
      <c r="V7" s="38">
        <f>+'TEAM OFFENSE'!AV3</f>
        <v>7718</v>
      </c>
      <c r="W7" s="3">
        <f>+'TEAM OFFENSE'!AW3</f>
        <v>428.77777777777777</v>
      </c>
      <c r="Y7" s="139" t="str">
        <f>+'TEAM DEFENSE'!AV3</f>
        <v>Arizona Wranglers</v>
      </c>
      <c r="Z7" s="38">
        <f>+'TEAM DEFENSE'!AW3</f>
        <v>1780</v>
      </c>
      <c r="AA7" s="38">
        <f>+'TEAM DEFENSE'!AX3</f>
        <v>2924</v>
      </c>
      <c r="AB7" s="38">
        <f>+'TEAM DEFENSE'!AY3</f>
        <v>4704</v>
      </c>
      <c r="AC7" s="3">
        <f>+'TEAM DEFENSE'!AZ3</f>
        <v>261.33333333333331</v>
      </c>
    </row>
    <row r="8" spans="1:29" x14ac:dyDescent="0.15">
      <c r="A8" t="str">
        <f>+PASSING!A5</f>
        <v>Reaves</v>
      </c>
      <c r="B8" t="str">
        <f>+PASSING!B5</f>
        <v>TB</v>
      </c>
      <c r="C8" s="50">
        <f>+PASSING!C5</f>
        <v>523</v>
      </c>
      <c r="D8" s="50">
        <f>+PASSING!D5</f>
        <v>321</v>
      </c>
      <c r="E8" s="136">
        <f>+PASSING!E5</f>
        <v>61.376673040152966</v>
      </c>
      <c r="F8" s="135">
        <f>+PASSING!F5</f>
        <v>4127</v>
      </c>
      <c r="G8" s="50">
        <f>+PASSING!G5</f>
        <v>30</v>
      </c>
      <c r="H8" s="50">
        <f>+PASSING!H5</f>
        <v>79</v>
      </c>
      <c r="I8" s="50">
        <f>+PASSING!I5</f>
        <v>20</v>
      </c>
      <c r="J8" s="136">
        <f>+PASSING!J5</f>
        <v>5.736137667304015</v>
      </c>
      <c r="K8" s="136">
        <f>+PASSING!K5</f>
        <v>3.8240917782026771</v>
      </c>
      <c r="L8" s="136">
        <f>+PASSING!L5</f>
        <v>7.8910133843212238</v>
      </c>
      <c r="M8" s="136">
        <f>+PASSING!M5</f>
        <v>12.856697819314642</v>
      </c>
      <c r="N8" s="136">
        <f>+PASSING!N5</f>
        <v>89.296526449968141</v>
      </c>
      <c r="O8" s="50">
        <f>+PASSING!O5</f>
        <v>1</v>
      </c>
      <c r="P8" s="50">
        <f>+PASSING!P5</f>
        <v>19</v>
      </c>
      <c r="Q8" s="136">
        <f>+PASSING!Q5</f>
        <v>3.5055350553505531</v>
      </c>
      <c r="S8" s="153" t="str">
        <f>+'TEAM OFFENSE'!AS4</f>
        <v>Tampa Bay Bandits</v>
      </c>
      <c r="T8" s="38">
        <f>+'TEAM OFFENSE'!AT4</f>
        <v>2683</v>
      </c>
      <c r="U8" s="38">
        <f>+'TEAM OFFENSE'!AU4</f>
        <v>4342</v>
      </c>
      <c r="V8" s="38">
        <f>+'TEAM OFFENSE'!AV4</f>
        <v>7025</v>
      </c>
      <c r="W8" s="3">
        <f>+'TEAM OFFENSE'!AW4</f>
        <v>390.27777777777777</v>
      </c>
      <c r="Y8" s="153" t="str">
        <f>+'TEAM DEFENSE'!AV4</f>
        <v>New Jersey Generals</v>
      </c>
      <c r="Z8" s="38">
        <f>+'TEAM DEFENSE'!AW4</f>
        <v>1322</v>
      </c>
      <c r="AA8" s="38">
        <f>+'TEAM DEFENSE'!AX4</f>
        <v>3580</v>
      </c>
      <c r="AB8" s="38">
        <f>+'TEAM DEFENSE'!AY4</f>
        <v>4902</v>
      </c>
      <c r="AC8" s="3">
        <f>+'TEAM DEFENSE'!AZ4</f>
        <v>272.33333333333331</v>
      </c>
    </row>
    <row r="9" spans="1:29" x14ac:dyDescent="0.15">
      <c r="A9" t="str">
        <f>+PASSING!A6</f>
        <v>Fusina</v>
      </c>
      <c r="B9" t="str">
        <f>+PASSING!B6</f>
        <v>Phi</v>
      </c>
      <c r="C9" s="50">
        <f>+PASSING!C6</f>
        <v>466</v>
      </c>
      <c r="D9" s="50">
        <f>+PASSING!D6</f>
        <v>286</v>
      </c>
      <c r="E9" s="136">
        <f>+PASSING!E6</f>
        <v>61.373390557939913</v>
      </c>
      <c r="F9" s="135">
        <f>+PASSING!F6</f>
        <v>3699</v>
      </c>
      <c r="G9" s="50">
        <f>+PASSING!G6</f>
        <v>30</v>
      </c>
      <c r="H9" s="50">
        <f>+PASSING!H6</f>
        <v>74</v>
      </c>
      <c r="I9" s="50">
        <f>+PASSING!I6</f>
        <v>12</v>
      </c>
      <c r="J9" s="136">
        <f>+PASSING!J6</f>
        <v>6.4377682403433472</v>
      </c>
      <c r="K9" s="136">
        <f>+PASSING!K6</f>
        <v>2.5751072961373391</v>
      </c>
      <c r="L9" s="136">
        <f>+PASSING!L6</f>
        <v>7.937768240343348</v>
      </c>
      <c r="M9" s="136">
        <f>+PASSING!M6</f>
        <v>12.933566433566433</v>
      </c>
      <c r="N9" s="136">
        <f>+PASSING!N6</f>
        <v>97.031473533619433</v>
      </c>
      <c r="O9" s="50">
        <f>+PASSING!O6</f>
        <v>9</v>
      </c>
      <c r="P9" s="50">
        <f>+PASSING!P6</f>
        <v>45</v>
      </c>
      <c r="Q9" s="136">
        <f>+PASSING!Q6</f>
        <v>8.8062622309197653</v>
      </c>
      <c r="S9" s="139" t="str">
        <f>+'TEAM OFFENSE'!AS5</f>
        <v>Arizona Wranglers</v>
      </c>
      <c r="T9" s="38">
        <f>+'TEAM OFFENSE'!AT5</f>
        <v>2821</v>
      </c>
      <c r="U9" s="38">
        <f>+'TEAM OFFENSE'!AU5</f>
        <v>3823</v>
      </c>
      <c r="V9" s="38">
        <f>+'TEAM OFFENSE'!AV5</f>
        <v>6644</v>
      </c>
      <c r="W9" s="3">
        <f>+'TEAM OFFENSE'!AW5</f>
        <v>369.11111111111109</v>
      </c>
      <c r="Y9" s="139" t="str">
        <f>+'TEAM DEFENSE'!AV5</f>
        <v>Philadelphia Stars</v>
      </c>
      <c r="Z9" s="38">
        <f>+'TEAM DEFENSE'!AW5</f>
        <v>1552</v>
      </c>
      <c r="AA9" s="38">
        <f>+'TEAM DEFENSE'!AX5</f>
        <v>3625</v>
      </c>
      <c r="AB9" s="38">
        <f>+'TEAM DEFENSE'!AY5</f>
        <v>5177</v>
      </c>
      <c r="AC9" s="3">
        <f>+'TEAM DEFENSE'!AZ5</f>
        <v>287.61111111111109</v>
      </c>
    </row>
    <row r="10" spans="1:29" x14ac:dyDescent="0.15">
      <c r="A10" t="str">
        <f>+PASSING!A7</f>
        <v>Walton</v>
      </c>
      <c r="B10" t="str">
        <f>+PASSING!B7</f>
        <v>NO</v>
      </c>
      <c r="C10" s="50">
        <f>+PASSING!C7</f>
        <v>509</v>
      </c>
      <c r="D10" s="50">
        <f>+PASSING!D7</f>
        <v>278</v>
      </c>
      <c r="E10" s="136">
        <f>+PASSING!E7</f>
        <v>54.616895874263264</v>
      </c>
      <c r="F10" s="135">
        <f>+PASSING!F7</f>
        <v>3610</v>
      </c>
      <c r="G10" s="50">
        <f>+PASSING!G7</f>
        <v>20</v>
      </c>
      <c r="H10" s="50">
        <f>+PASSING!H7</f>
        <v>44</v>
      </c>
      <c r="I10" s="50">
        <f>+PASSING!I7</f>
        <v>25</v>
      </c>
      <c r="J10" s="136">
        <f>+PASSING!J7</f>
        <v>3.9292730844793713</v>
      </c>
      <c r="K10" s="136">
        <f>+PASSING!K7</f>
        <v>4.9115913555992137</v>
      </c>
      <c r="L10" s="136">
        <f>+PASSING!L7</f>
        <v>7.0923379174852652</v>
      </c>
      <c r="M10" s="136">
        <f>+PASSING!M7</f>
        <v>12.985611510791367</v>
      </c>
      <c r="N10" s="136">
        <f>+PASSING!N7</f>
        <v>69.781434184675845</v>
      </c>
      <c r="O10" s="50">
        <f>+PASSING!O7</f>
        <v>9</v>
      </c>
      <c r="P10" s="50">
        <f>+PASSING!P7</f>
        <v>15</v>
      </c>
      <c r="Q10" s="136">
        <f>+PASSING!Q7</f>
        <v>2.8625954198473282</v>
      </c>
      <c r="S10" s="139" t="str">
        <f>+'TEAM OFFENSE'!AS6</f>
        <v>Birmingham Stallions</v>
      </c>
      <c r="T10" s="38">
        <f>+'TEAM OFFENSE'!AT6</f>
        <v>3320</v>
      </c>
      <c r="U10" s="38">
        <f>+'TEAM OFFENSE'!AU6</f>
        <v>3229</v>
      </c>
      <c r="V10" s="38">
        <f>+'TEAM OFFENSE'!AV6</f>
        <v>6549</v>
      </c>
      <c r="W10" s="3">
        <f>+'TEAM OFFENSE'!AW6</f>
        <v>363.83333333333331</v>
      </c>
      <c r="Y10" s="139" t="str">
        <f>+'TEAM DEFENSE'!AV6</f>
        <v>Birmingham Stallions</v>
      </c>
      <c r="Z10" s="38">
        <f>+'TEAM DEFENSE'!AW6</f>
        <v>1815</v>
      </c>
      <c r="AA10" s="38">
        <f>+'TEAM DEFENSE'!AX6</f>
        <v>3439</v>
      </c>
      <c r="AB10" s="38">
        <f>+'TEAM DEFENSE'!AY6</f>
        <v>5254</v>
      </c>
      <c r="AC10" s="3">
        <f>+'TEAM DEFENSE'!AZ6</f>
        <v>291.88888888888891</v>
      </c>
    </row>
    <row r="11" spans="1:29" x14ac:dyDescent="0.15">
      <c r="A11" t="str">
        <f>+PASSING!A8</f>
        <v>Landry</v>
      </c>
      <c r="B11" t="str">
        <f>+PASSING!B8</f>
        <v>Arz</v>
      </c>
      <c r="C11" s="50">
        <f>+PASSING!C8</f>
        <v>448</v>
      </c>
      <c r="D11" s="50">
        <f>+PASSING!D8</f>
        <v>279</v>
      </c>
      <c r="E11" s="136">
        <f>+PASSING!E8</f>
        <v>62.276785714285708</v>
      </c>
      <c r="F11" s="135">
        <f>+PASSING!F8</f>
        <v>3496</v>
      </c>
      <c r="G11" s="50">
        <f>+PASSING!G8</f>
        <v>24</v>
      </c>
      <c r="H11" s="50">
        <f>+PASSING!H8</f>
        <v>83</v>
      </c>
      <c r="I11" s="50">
        <f>+PASSING!I8</f>
        <v>14</v>
      </c>
      <c r="J11" s="136">
        <f>+PASSING!J8</f>
        <v>5.3571428571428568</v>
      </c>
      <c r="K11" s="136">
        <f>+PASSING!K8</f>
        <v>3.125</v>
      </c>
      <c r="L11" s="136">
        <f>+PASSING!L8</f>
        <v>7.8035714285714288</v>
      </c>
      <c r="M11" s="136">
        <f>+PASSING!M8</f>
        <v>12.530465949820789</v>
      </c>
      <c r="N11" s="136">
        <f>+PASSING!N8</f>
        <v>91.331845238095227</v>
      </c>
      <c r="O11" s="50">
        <f>+PASSING!O8</f>
        <v>3</v>
      </c>
      <c r="P11" s="50">
        <f>+PASSING!P8</f>
        <v>21</v>
      </c>
      <c r="Q11" s="136">
        <f>+PASSING!Q8</f>
        <v>4.4776119402985071</v>
      </c>
      <c r="S11" s="139" t="str">
        <f>+'TEAM OFFENSE'!AS7</f>
        <v>New Orleans Breakers</v>
      </c>
      <c r="T11" s="38">
        <f>+'TEAM OFFENSE'!AT7</f>
        <v>2671</v>
      </c>
      <c r="U11" s="38">
        <f>+'TEAM OFFENSE'!AU7</f>
        <v>3791</v>
      </c>
      <c r="V11" s="38">
        <f>+'TEAM OFFENSE'!AV7</f>
        <v>6462</v>
      </c>
      <c r="W11" s="3">
        <f>+'TEAM OFFENSE'!AW7</f>
        <v>359</v>
      </c>
      <c r="Y11" s="139" t="str">
        <f>+'TEAM DEFENSE'!AV7</f>
        <v>Los Angeles Express</v>
      </c>
      <c r="Z11" s="38">
        <f>+'TEAM DEFENSE'!AW7</f>
        <v>2031</v>
      </c>
      <c r="AA11" s="38">
        <f>+'TEAM DEFENSE'!AX7</f>
        <v>3408</v>
      </c>
      <c r="AB11" s="38">
        <f>+'TEAM DEFENSE'!AY7</f>
        <v>5439</v>
      </c>
      <c r="AC11" s="3">
        <f>+'TEAM DEFENSE'!AZ7</f>
        <v>302.16666666666669</v>
      </c>
    </row>
    <row r="12" spans="1:29" x14ac:dyDescent="0.15">
      <c r="A12" t="str">
        <f>+PASSING!A9</f>
        <v>Neuheisel</v>
      </c>
      <c r="B12" t="str">
        <f>+PASSING!B9</f>
        <v>SA</v>
      </c>
      <c r="C12" s="50">
        <f>+PASSING!C9</f>
        <v>402</v>
      </c>
      <c r="D12" s="50">
        <f>+PASSING!D9</f>
        <v>240</v>
      </c>
      <c r="E12" s="136">
        <f>+PASSING!E9</f>
        <v>59.701492537313428</v>
      </c>
      <c r="F12" s="135">
        <f>+PASSING!F9</f>
        <v>3264</v>
      </c>
      <c r="G12" s="50">
        <f>+PASSING!G9</f>
        <v>15</v>
      </c>
      <c r="H12" s="50">
        <f>+PASSING!H9</f>
        <v>45</v>
      </c>
      <c r="I12" s="50">
        <f>+PASSING!I9</f>
        <v>7</v>
      </c>
      <c r="J12" s="136">
        <f>+PASSING!J9</f>
        <v>3.7313432835820892</v>
      </c>
      <c r="K12" s="136">
        <f>+PASSING!K9</f>
        <v>1.7412935323383085</v>
      </c>
      <c r="L12" s="136">
        <f>+PASSING!L9</f>
        <v>8.1194029850746272</v>
      </c>
      <c r="M12" s="136">
        <f>+PASSING!M9</f>
        <v>13.6</v>
      </c>
      <c r="N12" s="136">
        <f>+PASSING!N9</f>
        <v>90.847844112769465</v>
      </c>
      <c r="O12" s="50">
        <f>+PASSING!O9</f>
        <v>7</v>
      </c>
      <c r="P12" s="50">
        <f>+PASSING!P9</f>
        <v>42</v>
      </c>
      <c r="Q12" s="136">
        <f>+PASSING!Q9</f>
        <v>9.4594594594594597</v>
      </c>
      <c r="S12" s="139" t="str">
        <f>+'TEAM OFFENSE'!AS8</f>
        <v>Michigan Panthers</v>
      </c>
      <c r="T12" s="38">
        <f>+'TEAM OFFENSE'!AT8</f>
        <v>2192</v>
      </c>
      <c r="U12" s="38">
        <f>+'TEAM OFFENSE'!AU8</f>
        <v>4218</v>
      </c>
      <c r="V12" s="38">
        <f>+'TEAM OFFENSE'!AV8</f>
        <v>6410</v>
      </c>
      <c r="W12" s="3">
        <f>+'TEAM OFFENSE'!AW8</f>
        <v>356.11111111111109</v>
      </c>
      <c r="X12" s="49"/>
      <c r="Y12" s="139" t="str">
        <f>+'TEAM DEFENSE'!AV8</f>
        <v>New Orleans Breakers</v>
      </c>
      <c r="Z12" s="38">
        <f>+'TEAM DEFENSE'!AW8</f>
        <v>2201</v>
      </c>
      <c r="AA12" s="38">
        <f>+'TEAM DEFENSE'!AX8</f>
        <v>3348</v>
      </c>
      <c r="AB12" s="38">
        <f>+'TEAM DEFENSE'!AY8</f>
        <v>5549</v>
      </c>
      <c r="AC12" s="3">
        <f>+'TEAM DEFENSE'!AZ8</f>
        <v>308.27777777777777</v>
      </c>
    </row>
    <row r="13" spans="1:29" x14ac:dyDescent="0.15">
      <c r="A13" t="str">
        <f>+PASSING!A10</f>
        <v>Stoudt</v>
      </c>
      <c r="B13" t="str">
        <f>+PASSING!B10</f>
        <v>Bir</v>
      </c>
      <c r="C13" s="50">
        <f>+PASSING!C10</f>
        <v>415</v>
      </c>
      <c r="D13" s="50">
        <f>+PASSING!D10</f>
        <v>226</v>
      </c>
      <c r="E13" s="136">
        <f>+PASSING!E10</f>
        <v>54.457831325301207</v>
      </c>
      <c r="F13" s="135">
        <f>+PASSING!F10</f>
        <v>2904</v>
      </c>
      <c r="G13" s="50">
        <f>+PASSING!G10</f>
        <v>26</v>
      </c>
      <c r="H13" s="50">
        <f>+PASSING!H10</f>
        <v>81</v>
      </c>
      <c r="I13" s="50">
        <f>+PASSING!I10</f>
        <v>9</v>
      </c>
      <c r="J13" s="136">
        <f>+PASSING!J10</f>
        <v>6.2650602409638561</v>
      </c>
      <c r="K13" s="136">
        <f>+PASSING!K10</f>
        <v>2.1686746987951806</v>
      </c>
      <c r="L13" s="136">
        <f>+PASSING!L10</f>
        <v>6.9975903614457833</v>
      </c>
      <c r="M13" s="136">
        <f>+PASSING!M10</f>
        <v>12.849557522123893</v>
      </c>
      <c r="N13" s="136">
        <f>+PASSING!N10</f>
        <v>88.468875502008032</v>
      </c>
      <c r="O13" s="50">
        <f>+PASSING!O10</f>
        <v>4</v>
      </c>
      <c r="P13" s="50">
        <f>+PASSING!P10</f>
        <v>29</v>
      </c>
      <c r="Q13" s="136">
        <f>+PASSING!Q10</f>
        <v>6.531531531531531</v>
      </c>
      <c r="S13" s="139" t="str">
        <f>+'TEAM OFFENSE'!AS9</f>
        <v>New Jersey Generals</v>
      </c>
      <c r="T13" s="38">
        <f>+'TEAM OFFENSE'!AT9</f>
        <v>3115</v>
      </c>
      <c r="U13" s="38">
        <f>+'TEAM OFFENSE'!AU9</f>
        <v>3033</v>
      </c>
      <c r="V13" s="38">
        <f>+'TEAM OFFENSE'!AV9</f>
        <v>6148</v>
      </c>
      <c r="W13" s="3">
        <f>+'TEAM OFFENSE'!AW9</f>
        <v>341.55555555555554</v>
      </c>
      <c r="Y13" s="139" t="str">
        <f>+'TEAM DEFENSE'!AV9</f>
        <v>San Antonio Gunslingers</v>
      </c>
      <c r="Z13" s="38">
        <f>+'TEAM DEFENSE'!AW9</f>
        <v>1957</v>
      </c>
      <c r="AA13" s="38">
        <f>+'TEAM DEFENSE'!AX9</f>
        <v>3640</v>
      </c>
      <c r="AB13" s="38">
        <f>+'TEAM DEFENSE'!AY9</f>
        <v>5597</v>
      </c>
      <c r="AC13" s="3">
        <f>+'TEAM DEFENSE'!AZ9</f>
        <v>310.94444444444446</v>
      </c>
    </row>
    <row r="14" spans="1:29" x14ac:dyDescent="0.15">
      <c r="A14" t="str">
        <f>+PASSING!A11</f>
        <v>Besana</v>
      </c>
      <c r="B14" t="str">
        <f>+PASSING!B11</f>
        <v>Oak</v>
      </c>
      <c r="C14" s="50">
        <f>+PASSING!C11</f>
        <v>424</v>
      </c>
      <c r="D14" s="50">
        <f>+PASSING!D11</f>
        <v>254</v>
      </c>
      <c r="E14" s="136">
        <f>+PASSING!E11</f>
        <v>59.905660377358494</v>
      </c>
      <c r="F14" s="135">
        <f>+PASSING!F11</f>
        <v>2803</v>
      </c>
      <c r="G14" s="50">
        <f>+PASSING!G11</f>
        <v>15</v>
      </c>
      <c r="H14" s="50">
        <f>+PASSING!H11</f>
        <v>38</v>
      </c>
      <c r="I14" s="50">
        <f>+PASSING!I11</f>
        <v>11</v>
      </c>
      <c r="J14" s="136">
        <f>+PASSING!J11</f>
        <v>3.5377358490566038</v>
      </c>
      <c r="K14" s="136">
        <f>+PASSING!K11</f>
        <v>2.5943396226415096</v>
      </c>
      <c r="L14" s="136">
        <f>+PASSING!L11</f>
        <v>6.6108490566037732</v>
      </c>
      <c r="M14" s="136">
        <f>+PASSING!M11</f>
        <v>11.035433070866143</v>
      </c>
      <c r="N14" s="136">
        <f>+PASSING!N11</f>
        <v>80.532625786163507</v>
      </c>
      <c r="O14" s="50">
        <f>+PASSING!O11</f>
        <v>7</v>
      </c>
      <c r="P14" s="50">
        <f>+PASSING!P11</f>
        <v>60</v>
      </c>
      <c r="Q14" s="136">
        <f>+PASSING!Q11</f>
        <v>12.396694214876034</v>
      </c>
      <c r="S14" s="153" t="str">
        <f>+'TEAM OFFENSE'!AS10</f>
        <v>Philadelphia Stars</v>
      </c>
      <c r="T14" s="38">
        <f>+'TEAM OFFENSE'!AT10</f>
        <v>2542</v>
      </c>
      <c r="U14" s="38">
        <f>+'TEAM OFFENSE'!AU10</f>
        <v>3514</v>
      </c>
      <c r="V14" s="38">
        <f>+'TEAM OFFENSE'!AV10</f>
        <v>6056</v>
      </c>
      <c r="W14" s="3">
        <f>+'TEAM OFFENSE'!AW10</f>
        <v>336.44444444444446</v>
      </c>
      <c r="Y14" s="153" t="str">
        <f>+'TEAM DEFENSE'!AV10</f>
        <v>Tampa Bay Bandits</v>
      </c>
      <c r="Z14" s="38">
        <f>+'TEAM DEFENSE'!AW10</f>
        <v>1927</v>
      </c>
      <c r="AA14" s="38">
        <f>+'TEAM DEFENSE'!AX10</f>
        <v>3706</v>
      </c>
      <c r="AB14" s="38">
        <f>+'TEAM DEFENSE'!AY10</f>
        <v>5633</v>
      </c>
      <c r="AC14" s="3">
        <f>+'TEAM DEFENSE'!AZ10</f>
        <v>312.94444444444446</v>
      </c>
    </row>
    <row r="15" spans="1:29" x14ac:dyDescent="0.15">
      <c r="A15" t="str">
        <f>+PASSING!A12</f>
        <v>Sipe</v>
      </c>
      <c r="B15" t="str">
        <f>+PASSING!B12</f>
        <v>NJ</v>
      </c>
      <c r="C15" s="50">
        <f>+PASSING!C12</f>
        <v>338</v>
      </c>
      <c r="D15" s="50">
        <f>+PASSING!D12</f>
        <v>206</v>
      </c>
      <c r="E15" s="136">
        <f>+PASSING!E12</f>
        <v>60.946745562130175</v>
      </c>
      <c r="F15" s="135">
        <f>+PASSING!F12</f>
        <v>2776</v>
      </c>
      <c r="G15" s="50">
        <f>+PASSING!G12</f>
        <v>20</v>
      </c>
      <c r="H15" s="50">
        <f>+PASSING!H12</f>
        <v>59</v>
      </c>
      <c r="I15" s="50">
        <f>+PASSING!I12</f>
        <v>12</v>
      </c>
      <c r="J15" s="136">
        <f>+PASSING!J12</f>
        <v>5.9171597633136095</v>
      </c>
      <c r="K15" s="136">
        <f>+PASSING!K12</f>
        <v>3.5502958579881656</v>
      </c>
      <c r="L15" s="136">
        <f>+PASSING!L12</f>
        <v>8.2130177514792901</v>
      </c>
      <c r="M15" s="136">
        <f>+PASSING!M12</f>
        <v>13.475728155339805</v>
      </c>
      <c r="N15" s="136">
        <f>+PASSING!N12</f>
        <v>92.02416173570019</v>
      </c>
      <c r="O15" s="50">
        <f>+PASSING!O12</f>
        <v>4</v>
      </c>
      <c r="P15" s="50">
        <f>+PASSING!P12</f>
        <v>18</v>
      </c>
      <c r="Q15" s="136">
        <f>+PASSING!Q12</f>
        <v>5.0561797752808983</v>
      </c>
      <c r="S15" s="139" t="str">
        <f>+'TEAM OFFENSE'!AS11</f>
        <v>Jacksonville Bulls</v>
      </c>
      <c r="T15" s="38">
        <f>+'TEAM OFFENSE'!AT11</f>
        <v>1959</v>
      </c>
      <c r="U15" s="38">
        <f>+'TEAM OFFENSE'!AU11</f>
        <v>3797</v>
      </c>
      <c r="V15" s="38">
        <f>+'TEAM OFFENSE'!AV11</f>
        <v>5756</v>
      </c>
      <c r="W15" s="3">
        <f>+'TEAM OFFENSE'!AW11</f>
        <v>319.77777777777777</v>
      </c>
      <c r="Y15" s="139" t="str">
        <f>+'TEAM DEFENSE'!AV11</f>
        <v>Oakland Invaders</v>
      </c>
      <c r="Z15" s="38">
        <f>+'TEAM DEFENSE'!AW11</f>
        <v>2456</v>
      </c>
      <c r="AA15" s="38">
        <f>+'TEAM DEFENSE'!AX11</f>
        <v>3279</v>
      </c>
      <c r="AB15" s="38">
        <f>+'TEAM DEFENSE'!AY11</f>
        <v>5735</v>
      </c>
      <c r="AC15" s="3">
        <f>+'TEAM DEFENSE'!AZ11</f>
        <v>318.61111111111109</v>
      </c>
    </row>
    <row r="16" spans="1:29" x14ac:dyDescent="0.15">
      <c r="S16" s="153" t="str">
        <f>+'TEAM OFFENSE'!AS12</f>
        <v>Los Angeles Express</v>
      </c>
      <c r="T16" s="38">
        <f>+'TEAM OFFENSE'!AT12</f>
        <v>2487</v>
      </c>
      <c r="U16" s="38">
        <f>+'TEAM OFFENSE'!AU12</f>
        <v>3141</v>
      </c>
      <c r="V16" s="38">
        <f>+'TEAM OFFENSE'!AV12</f>
        <v>5628</v>
      </c>
      <c r="W16" s="3">
        <f>+'TEAM OFFENSE'!AW12</f>
        <v>312.66666666666669</v>
      </c>
      <c r="Y16" s="153" t="str">
        <f>+'TEAM DEFENSE'!AV12</f>
        <v>Houston Gamblers</v>
      </c>
      <c r="Z16" s="38">
        <f>+'TEAM DEFENSE'!AW12</f>
        <v>1911</v>
      </c>
      <c r="AA16" s="38">
        <f>+'TEAM DEFENSE'!AX12</f>
        <v>3906</v>
      </c>
      <c r="AB16" s="38">
        <f>+'TEAM DEFENSE'!AY12</f>
        <v>5817</v>
      </c>
      <c r="AC16" s="3">
        <f>+'TEAM DEFENSE'!AZ12</f>
        <v>323.16666666666669</v>
      </c>
    </row>
    <row r="17" spans="1:29" x14ac:dyDescent="0.15">
      <c r="A17" s="2" t="s">
        <v>54</v>
      </c>
      <c r="B17" s="2"/>
      <c r="C17" s="7" t="s">
        <v>55</v>
      </c>
      <c r="D17" s="7" t="s">
        <v>56</v>
      </c>
      <c r="E17" s="7" t="s">
        <v>57</v>
      </c>
      <c r="F17" s="7" t="s">
        <v>58</v>
      </c>
      <c r="G17" s="7" t="s">
        <v>59</v>
      </c>
      <c r="I17" s="47" t="s">
        <v>77</v>
      </c>
      <c r="L17" s="7"/>
      <c r="M17" s="7" t="s">
        <v>68</v>
      </c>
      <c r="N17" s="7" t="s">
        <v>56</v>
      </c>
      <c r="O17" s="7" t="s">
        <v>144</v>
      </c>
      <c r="P17" s="7" t="s">
        <v>66</v>
      </c>
      <c r="Q17" s="7" t="s">
        <v>59</v>
      </c>
      <c r="S17" s="139" t="str">
        <f>+'TEAM OFFENSE'!AS13</f>
        <v>Denver Gold</v>
      </c>
      <c r="T17" s="38">
        <f>+'TEAM OFFENSE'!AT13</f>
        <v>1843</v>
      </c>
      <c r="U17" s="38">
        <f>+'TEAM OFFENSE'!AU13</f>
        <v>3676</v>
      </c>
      <c r="V17" s="38">
        <f>+'TEAM OFFENSE'!AV13</f>
        <v>5519</v>
      </c>
      <c r="W17" s="3">
        <f>+'TEAM OFFENSE'!AW13</f>
        <v>306.61111111111109</v>
      </c>
      <c r="Y17" s="139" t="str">
        <f>+'TEAM DEFENSE'!AV13</f>
        <v>Michigan Panthers</v>
      </c>
      <c r="Z17" s="38">
        <f>+'TEAM DEFENSE'!AW13</f>
        <v>2299</v>
      </c>
      <c r="AA17" s="38">
        <f>+'TEAM DEFENSE'!AX13</f>
        <v>3529</v>
      </c>
      <c r="AB17" s="38">
        <f>+'TEAM DEFENSE'!AY13</f>
        <v>5828</v>
      </c>
      <c r="AC17" s="3">
        <f>+'TEAM DEFENSE'!AZ13</f>
        <v>323.77777777777777</v>
      </c>
    </row>
    <row r="18" spans="1:29" x14ac:dyDescent="0.15">
      <c r="A18" t="str">
        <f>+'RUSH-REC'!A2</f>
        <v>Walker</v>
      </c>
      <c r="B18" t="str">
        <f>+'RUSH-REC'!B2</f>
        <v>NJ</v>
      </c>
      <c r="C18" s="51">
        <f>+'RUSH-REC'!C2</f>
        <v>305</v>
      </c>
      <c r="D18" s="135">
        <f>+'RUSH-REC'!D2</f>
        <v>1642</v>
      </c>
      <c r="E18" s="136">
        <f>+'RUSH-REC'!E2</f>
        <v>5.3836065573770489</v>
      </c>
      <c r="F18" s="50">
        <f>+'RUSH-REC'!F2</f>
        <v>69</v>
      </c>
      <c r="G18" s="50">
        <f>+'RUSH-REC'!G2</f>
        <v>11</v>
      </c>
      <c r="I18" s="174" t="str">
        <f>+'INTS-SACKS'!A2</f>
        <v>Lush</v>
      </c>
      <c r="J18" s="174"/>
      <c r="K18" s="174"/>
      <c r="L18" s="41" t="str">
        <f>+'INTS-SACKS'!B2</f>
        <v>Phi</v>
      </c>
      <c r="M18" s="50">
        <f>+'INTS-SACKS'!C2</f>
        <v>12</v>
      </c>
      <c r="N18" s="50">
        <f>+'INTS-SACKS'!D2</f>
        <v>129</v>
      </c>
      <c r="O18" s="136">
        <f>+'INTS-SACKS'!E2</f>
        <v>10.75</v>
      </c>
      <c r="P18" s="50">
        <f>+'INTS-SACKS'!F2</f>
        <v>42</v>
      </c>
      <c r="Q18" s="50">
        <f>+'INTS-SACKS'!G2</f>
        <v>0</v>
      </c>
      <c r="S18" s="139" t="str">
        <f>+'TEAM OFFENSE'!AS14</f>
        <v>Memphis Showboats</v>
      </c>
      <c r="T18" s="38">
        <f>+'TEAM OFFENSE'!AT14</f>
        <v>2186</v>
      </c>
      <c r="U18" s="38">
        <f>+'TEAM OFFENSE'!AU14</f>
        <v>3032</v>
      </c>
      <c r="V18" s="38">
        <f>+'TEAM OFFENSE'!AV14</f>
        <v>5218</v>
      </c>
      <c r="W18" s="3">
        <f>+'TEAM OFFENSE'!AW14</f>
        <v>289.88888888888891</v>
      </c>
      <c r="Y18" s="139" t="str">
        <f>+'TEAM DEFENSE'!AV14</f>
        <v>Denver Gold</v>
      </c>
      <c r="Z18" s="38">
        <f>+'TEAM DEFENSE'!AW14</f>
        <v>2498</v>
      </c>
      <c r="AA18" s="38">
        <f>+'TEAM DEFENSE'!AX14</f>
        <v>3490</v>
      </c>
      <c r="AB18" s="38">
        <f>+'TEAM DEFENSE'!AY14</f>
        <v>5988</v>
      </c>
      <c r="AC18" s="3">
        <f>+'TEAM DEFENSE'!AZ14</f>
        <v>332.66666666666669</v>
      </c>
    </row>
    <row r="19" spans="1:29" x14ac:dyDescent="0.15">
      <c r="A19" t="str">
        <f>+'RUSH-REC'!A3</f>
        <v>Cribbs</v>
      </c>
      <c r="B19" t="str">
        <f>+'RUSH-REC'!B3</f>
        <v>Bir</v>
      </c>
      <c r="C19" s="51">
        <f>+'RUSH-REC'!C3</f>
        <v>287</v>
      </c>
      <c r="D19" s="135">
        <f>+'RUSH-REC'!D3</f>
        <v>1398</v>
      </c>
      <c r="E19" s="136">
        <f>+'RUSH-REC'!E3</f>
        <v>4.8710801393728227</v>
      </c>
      <c r="F19" s="50">
        <f>+'RUSH-REC'!F3</f>
        <v>52</v>
      </c>
      <c r="G19" s="50">
        <f>+'RUSH-REC'!G3</f>
        <v>10</v>
      </c>
      <c r="I19" s="174" t="str">
        <f>+'INTS-SACKS'!A3</f>
        <v>Clanton</v>
      </c>
      <c r="J19" s="174"/>
      <c r="K19" s="174"/>
      <c r="L19" s="41" t="str">
        <f>+'INTS-SACKS'!B3</f>
        <v>Bir</v>
      </c>
      <c r="M19" s="50">
        <f>+'INTS-SACKS'!C3</f>
        <v>11</v>
      </c>
      <c r="N19" s="50">
        <f>+'INTS-SACKS'!D3</f>
        <v>288</v>
      </c>
      <c r="O19" s="136">
        <f>+'INTS-SACKS'!E3</f>
        <v>26.181818181818183</v>
      </c>
      <c r="P19" s="50">
        <f>+'INTS-SACKS'!F3</f>
        <v>84</v>
      </c>
      <c r="Q19" s="50">
        <f>+'INTS-SACKS'!G3</f>
        <v>2</v>
      </c>
      <c r="S19" s="139" t="str">
        <f>+'TEAM OFFENSE'!AS15</f>
        <v>Chicago Blitz</v>
      </c>
      <c r="T19" s="38">
        <f>+'TEAM OFFENSE'!AT15</f>
        <v>2031</v>
      </c>
      <c r="U19" s="38">
        <f>+'TEAM OFFENSE'!AU15</f>
        <v>3154</v>
      </c>
      <c r="V19" s="38">
        <f>+'TEAM OFFENSE'!AV15</f>
        <v>5185</v>
      </c>
      <c r="W19" s="3">
        <f>+'TEAM OFFENSE'!AW15</f>
        <v>288.05555555555554</v>
      </c>
      <c r="Y19" s="139" t="str">
        <f>+'TEAM DEFENSE'!AV15</f>
        <v>Pittsburgh Maulers</v>
      </c>
      <c r="Z19" s="38">
        <f>+'TEAM DEFENSE'!AW15</f>
        <v>2709</v>
      </c>
      <c r="AA19" s="38">
        <f>+'TEAM DEFENSE'!AX15</f>
        <v>3423</v>
      </c>
      <c r="AB19" s="38">
        <f>+'TEAM DEFENSE'!AY15</f>
        <v>6132</v>
      </c>
      <c r="AC19" s="3">
        <f>+'TEAM DEFENSE'!AZ15</f>
        <v>340.66666666666669</v>
      </c>
    </row>
    <row r="20" spans="1:29" x14ac:dyDescent="0.15">
      <c r="A20" t="str">
        <f>+'RUSH-REC'!A4</f>
        <v>Spencer</v>
      </c>
      <c r="B20" t="str">
        <f>+'RUSH-REC'!B4</f>
        <v>Arz</v>
      </c>
      <c r="C20" s="51">
        <f>+'RUSH-REC'!C4</f>
        <v>241</v>
      </c>
      <c r="D20" s="135">
        <f>+'RUSH-REC'!D4</f>
        <v>1320</v>
      </c>
      <c r="E20" s="136">
        <f>+'RUSH-REC'!E4</f>
        <v>5.4771784232365146</v>
      </c>
      <c r="F20" s="50">
        <f>+'RUSH-REC'!F4</f>
        <v>80</v>
      </c>
      <c r="G20" s="50">
        <f>+'RUSH-REC'!G4</f>
        <v>19</v>
      </c>
      <c r="I20" s="174" t="str">
        <f>+'INTS-SACKS'!A4</f>
        <v>West,T</v>
      </c>
      <c r="J20" s="174"/>
      <c r="K20" s="174"/>
      <c r="L20" s="41" t="str">
        <f>+'INTS-SACKS'!B4</f>
        <v>LA</v>
      </c>
      <c r="M20" s="50">
        <f>+'INTS-SACKS'!C4</f>
        <v>10</v>
      </c>
      <c r="N20" s="50">
        <f>+'INTS-SACKS'!D4</f>
        <v>281</v>
      </c>
      <c r="O20" s="136">
        <f>+'INTS-SACKS'!E4</f>
        <v>28.1</v>
      </c>
      <c r="P20" s="50">
        <f>+'INTS-SACKS'!F4</f>
        <v>56</v>
      </c>
      <c r="Q20" s="50">
        <f>+'INTS-SACKS'!G4</f>
        <v>2</v>
      </c>
      <c r="S20" s="139" t="str">
        <f>+'TEAM OFFENSE'!AS16</f>
        <v>San Antonio Gunslingers</v>
      </c>
      <c r="T20" s="38">
        <f>+'TEAM OFFENSE'!AT16</f>
        <v>1836</v>
      </c>
      <c r="U20" s="38">
        <f>+'TEAM OFFENSE'!AU16</f>
        <v>3291</v>
      </c>
      <c r="V20" s="38">
        <f>+'TEAM OFFENSE'!AV16</f>
        <v>5127</v>
      </c>
      <c r="W20" s="3">
        <f>+'TEAM OFFENSE'!AW16</f>
        <v>284.83333333333331</v>
      </c>
      <c r="Y20" s="139" t="str">
        <f>+'TEAM DEFENSE'!AV16</f>
        <v>Memphis Showboats</v>
      </c>
      <c r="Z20" s="38">
        <f>+'TEAM DEFENSE'!AW16</f>
        <v>2472</v>
      </c>
      <c r="AA20" s="38">
        <f>+'TEAM DEFENSE'!AX16</f>
        <v>3772</v>
      </c>
      <c r="AB20" s="38">
        <f>+'TEAM DEFENSE'!AY16</f>
        <v>6244</v>
      </c>
      <c r="AC20" s="3">
        <f>+'TEAM DEFENSE'!AZ16</f>
        <v>346.88888888888891</v>
      </c>
    </row>
    <row r="21" spans="1:29" x14ac:dyDescent="0.15">
      <c r="A21" t="str">
        <f>+'RUSH-REC'!A5</f>
        <v>Anderson,Ga</v>
      </c>
      <c r="B21" t="str">
        <f>+'RUSH-REC'!B5</f>
        <v>TB</v>
      </c>
      <c r="C21" s="51">
        <f>+'RUSH-REC'!C5</f>
        <v>277</v>
      </c>
      <c r="D21" s="135">
        <f>+'RUSH-REC'!D5</f>
        <v>1318</v>
      </c>
      <c r="E21" s="136">
        <f>+'RUSH-REC'!E5</f>
        <v>4.7581227436823106</v>
      </c>
      <c r="F21" s="50">
        <f>+'RUSH-REC'!F5</f>
        <v>40</v>
      </c>
      <c r="G21" s="50">
        <f>+'RUSH-REC'!G5</f>
        <v>9</v>
      </c>
      <c r="I21" s="174" t="str">
        <f>+'INTS-SACKS'!A5</f>
        <v>Quinn</v>
      </c>
      <c r="J21" s="174"/>
      <c r="K21" s="174"/>
      <c r="L21" s="41" t="str">
        <f>+'INTS-SACKS'!B5</f>
        <v>Oak</v>
      </c>
      <c r="M21" s="50">
        <f>+'INTS-SACKS'!C5</f>
        <v>10</v>
      </c>
      <c r="N21" s="50">
        <f>+'INTS-SACKS'!D5</f>
        <v>147</v>
      </c>
      <c r="O21" s="136">
        <f>+'INTS-SACKS'!E5</f>
        <v>14.7</v>
      </c>
      <c r="P21" s="50">
        <f>+'INTS-SACKS'!F5</f>
        <v>27</v>
      </c>
      <c r="Q21" s="50">
        <f>+'INTS-SACKS'!G5</f>
        <v>0</v>
      </c>
      <c r="S21" s="153" t="str">
        <f>+'TEAM OFFENSE'!AS17</f>
        <v>Pittsburgh Maulers</v>
      </c>
      <c r="T21" s="38">
        <f>+'TEAM OFFENSE'!AT17</f>
        <v>1845</v>
      </c>
      <c r="U21" s="38">
        <f>+'TEAM OFFENSE'!AU17</f>
        <v>3225</v>
      </c>
      <c r="V21" s="38">
        <f>+'TEAM OFFENSE'!AV17</f>
        <v>5070</v>
      </c>
      <c r="W21" s="3">
        <f>+'TEAM OFFENSE'!AW17</f>
        <v>281.66666666666669</v>
      </c>
      <c r="Y21" s="153" t="str">
        <f>+'TEAM DEFENSE'!AV17</f>
        <v>Oklahoma Outlaws</v>
      </c>
      <c r="Z21" s="38">
        <f>+'TEAM DEFENSE'!AW17</f>
        <v>3035</v>
      </c>
      <c r="AA21" s="38">
        <f>+'TEAM DEFENSE'!AX17</f>
        <v>3282</v>
      </c>
      <c r="AB21" s="38">
        <f>+'TEAM DEFENSE'!AY17</f>
        <v>6317</v>
      </c>
      <c r="AC21" s="3">
        <f>+'TEAM DEFENSE'!AZ17</f>
        <v>350.94444444444446</v>
      </c>
    </row>
    <row r="22" spans="1:29" x14ac:dyDescent="0.15">
      <c r="A22" t="str">
        <f>+'RUSH-REC'!A6</f>
        <v>Jordan,B</v>
      </c>
      <c r="B22" t="str">
        <f>+'RUSH-REC'!B6</f>
        <v>NO</v>
      </c>
      <c r="C22" s="51">
        <f>+'RUSH-REC'!C6</f>
        <v>232</v>
      </c>
      <c r="D22" s="135">
        <f>+'RUSH-REC'!D6</f>
        <v>1301</v>
      </c>
      <c r="E22" s="136">
        <f>+'RUSH-REC'!E6</f>
        <v>5.6077586206896548</v>
      </c>
      <c r="F22" s="50">
        <f>+'RUSH-REC'!F6</f>
        <v>38</v>
      </c>
      <c r="G22" s="50">
        <f>+'RUSH-REC'!G6</f>
        <v>12</v>
      </c>
      <c r="I22" s="175" t="s">
        <v>422</v>
      </c>
      <c r="J22" s="174"/>
      <c r="K22" s="174"/>
      <c r="L22" s="41"/>
      <c r="M22" s="50"/>
      <c r="N22" s="50"/>
      <c r="O22" s="136"/>
      <c r="P22" s="50"/>
      <c r="Q22" s="50"/>
      <c r="S22" s="152" t="str">
        <f>+'TEAM OFFENSE'!AS18</f>
        <v>Washington Federals</v>
      </c>
      <c r="T22" s="38">
        <f>+'TEAM OFFENSE'!AT18</f>
        <v>1780</v>
      </c>
      <c r="U22" s="38">
        <f>+'TEAM OFFENSE'!AU18</f>
        <v>3159</v>
      </c>
      <c r="V22" s="38">
        <f>+'TEAM OFFENSE'!AV18</f>
        <v>4939</v>
      </c>
      <c r="W22" s="3">
        <f>+'TEAM OFFENSE'!AW18</f>
        <v>274.38888888888891</v>
      </c>
      <c r="Y22" s="152" t="str">
        <f>+'TEAM DEFENSE'!AV18</f>
        <v>Washington Federals</v>
      </c>
      <c r="Z22" s="38">
        <f>+'TEAM DEFENSE'!AW18</f>
        <v>3778</v>
      </c>
      <c r="AA22" s="38">
        <f>+'TEAM DEFENSE'!AX18</f>
        <v>2815</v>
      </c>
      <c r="AB22" s="38">
        <f>+'TEAM DEFENSE'!AY18</f>
        <v>6593</v>
      </c>
      <c r="AC22" s="3">
        <f>+'TEAM DEFENSE'!AZ18</f>
        <v>366.27777777777777</v>
      </c>
    </row>
    <row r="23" spans="1:29" x14ac:dyDescent="0.15">
      <c r="C23" s="51"/>
      <c r="D23" s="48"/>
      <c r="E23" s="50"/>
      <c r="F23" s="50"/>
      <c r="G23" s="50"/>
      <c r="I23" s="174"/>
      <c r="J23" s="174"/>
      <c r="K23" s="174"/>
      <c r="L23" s="41"/>
      <c r="M23" s="50"/>
      <c r="N23" s="50"/>
      <c r="O23" s="136"/>
      <c r="P23" s="50"/>
      <c r="Q23" s="50"/>
      <c r="S23" s="153" t="str">
        <f>+'TEAM OFFENSE'!AS19</f>
        <v>Oakland Invaders</v>
      </c>
      <c r="T23" s="38">
        <f>+'TEAM OFFENSE'!AT19</f>
        <v>2212</v>
      </c>
      <c r="U23" s="38">
        <f>+'TEAM OFFENSE'!AU19</f>
        <v>2552</v>
      </c>
      <c r="V23" s="38">
        <f>+'TEAM OFFENSE'!AV19</f>
        <v>4764</v>
      </c>
      <c r="W23" s="3">
        <f>+'TEAM OFFENSE'!AW19</f>
        <v>264.66666666666669</v>
      </c>
      <c r="Y23" s="153" t="str">
        <f>+'TEAM DEFENSE'!AV19</f>
        <v>Jacksonville Bulls</v>
      </c>
      <c r="Z23" s="38">
        <f>+'TEAM DEFENSE'!AW19</f>
        <v>2687</v>
      </c>
      <c r="AA23" s="38">
        <f>+'TEAM DEFENSE'!AX19</f>
        <v>4026</v>
      </c>
      <c r="AB23" s="38">
        <f>+'TEAM DEFENSE'!AY19</f>
        <v>6713</v>
      </c>
      <c r="AC23" s="3">
        <f>+'TEAM DEFENSE'!AZ19</f>
        <v>372.94444444444446</v>
      </c>
    </row>
    <row r="24" spans="1:29" x14ac:dyDescent="0.15">
      <c r="A24" s="8" t="s">
        <v>61</v>
      </c>
      <c r="B24" s="2"/>
      <c r="C24" s="7" t="s">
        <v>75</v>
      </c>
      <c r="D24" s="46" t="s">
        <v>56</v>
      </c>
      <c r="E24" s="5" t="s">
        <v>57</v>
      </c>
      <c r="F24" s="5" t="s">
        <v>58</v>
      </c>
      <c r="G24" s="5" t="s">
        <v>59</v>
      </c>
      <c r="I24" s="174"/>
      <c r="J24" s="174"/>
      <c r="K24" s="174"/>
      <c r="L24" s="41"/>
      <c r="M24" s="50"/>
      <c r="N24" s="50"/>
      <c r="O24" s="136"/>
      <c r="P24" s="50"/>
      <c r="Q24" s="50"/>
      <c r="S24" s="153" t="str">
        <f>+'TEAM OFFENSE'!AS20</f>
        <v>Oklahoma Outlaws</v>
      </c>
      <c r="T24" s="38">
        <f>+'TEAM OFFENSE'!AT20</f>
        <v>1559</v>
      </c>
      <c r="U24" s="38">
        <f>+'TEAM OFFENSE'!AU20</f>
        <v>2953</v>
      </c>
      <c r="V24" s="38">
        <f>+'TEAM OFFENSE'!AV20</f>
        <v>4512</v>
      </c>
      <c r="W24" s="3">
        <f>+'TEAM OFFENSE'!AW20</f>
        <v>250.66666666666666</v>
      </c>
      <c r="Y24" s="153" t="str">
        <f>+'TEAM DEFENSE'!AV20</f>
        <v>Chicago Blitz</v>
      </c>
      <c r="Z24" s="38">
        <f>+'TEAM DEFENSE'!AW20</f>
        <v>3020</v>
      </c>
      <c r="AA24" s="38">
        <f>+'TEAM DEFENSE'!AX20</f>
        <v>4087</v>
      </c>
      <c r="AB24" s="38">
        <f>+'TEAM DEFENSE'!AY20</f>
        <v>7107</v>
      </c>
      <c r="AC24" s="3">
        <f>+'TEAM DEFENSE'!AZ20</f>
        <v>394.83333333333331</v>
      </c>
    </row>
    <row r="25" spans="1:29" x14ac:dyDescent="0.15">
      <c r="A25" t="str">
        <f>+'RUSH-REC'!L2</f>
        <v>Smith,J</v>
      </c>
      <c r="B25" t="str">
        <f>+'RUSH-REC'!M2</f>
        <v>Bir</v>
      </c>
      <c r="C25" s="51">
        <f>+'RUSH-REC'!N2</f>
        <v>107</v>
      </c>
      <c r="D25" s="135">
        <f>+'RUSH-REC'!O2</f>
        <v>1362</v>
      </c>
      <c r="E25" s="136">
        <f>+'RUSH-REC'!P2</f>
        <v>12.728971962616823</v>
      </c>
      <c r="F25" s="50">
        <f>+'RUSH-REC'!Q2</f>
        <v>57</v>
      </c>
      <c r="G25" s="50">
        <f>+'RUSH-REC'!R2</f>
        <v>13</v>
      </c>
      <c r="I25" s="174"/>
      <c r="J25" s="174"/>
      <c r="K25" s="174"/>
      <c r="L25" s="41"/>
      <c r="M25" s="50"/>
      <c r="N25" s="50"/>
      <c r="O25" s="136"/>
      <c r="P25" s="50"/>
      <c r="Q25" s="50"/>
    </row>
    <row r="26" spans="1:29" x14ac:dyDescent="0.15">
      <c r="A26" t="str">
        <f>+'RUSH-REC'!L3</f>
        <v>Johnson,R</v>
      </c>
      <c r="B26" t="str">
        <f>+'RUSH-REC'!M3</f>
        <v>Hou</v>
      </c>
      <c r="C26" s="51">
        <f>+'RUSH-REC'!N3</f>
        <v>102</v>
      </c>
      <c r="D26" s="135">
        <f>+'RUSH-REC'!O3</f>
        <v>1269</v>
      </c>
      <c r="E26" s="136">
        <f>+'RUSH-REC'!P3</f>
        <v>12.441176470588236</v>
      </c>
      <c r="F26" s="50">
        <f>+'RUSH-REC'!Q3</f>
        <v>52</v>
      </c>
      <c r="G26" s="50">
        <f>+'RUSH-REC'!R3</f>
        <v>15</v>
      </c>
      <c r="I26" s="174"/>
      <c r="J26" s="174"/>
      <c r="K26" s="174"/>
      <c r="L26" s="41"/>
      <c r="M26" s="51"/>
      <c r="N26" s="51"/>
      <c r="O26" s="45"/>
      <c r="P26" s="51"/>
      <c r="Q26" s="51"/>
      <c r="X26" s="49"/>
    </row>
    <row r="27" spans="1:29" x14ac:dyDescent="0.15">
      <c r="A27" t="str">
        <f>+'RUSH-REC'!L4</f>
        <v>Sanders</v>
      </c>
      <c r="B27" t="str">
        <f>+'RUSH-REC'!M4</f>
        <v>Hou</v>
      </c>
      <c r="C27" s="51">
        <f>+'RUSH-REC'!N4</f>
        <v>101</v>
      </c>
      <c r="D27" s="135">
        <f>+'RUSH-REC'!O4</f>
        <v>1479</v>
      </c>
      <c r="E27" s="136">
        <f>+'RUSH-REC'!P4</f>
        <v>14.643564356435643</v>
      </c>
      <c r="F27" s="50">
        <f>+'RUSH-REC'!Q4</f>
        <v>79</v>
      </c>
      <c r="G27" s="50">
        <f>+'RUSH-REC'!R4</f>
        <v>18</v>
      </c>
    </row>
    <row r="28" spans="1:29" x14ac:dyDescent="0.15">
      <c r="A28" t="str">
        <f>+'RUSH-REC'!L5</f>
        <v>Johnson,T</v>
      </c>
      <c r="B28" t="str">
        <f>+'RUSH-REC'!M5</f>
        <v>Arz</v>
      </c>
      <c r="C28" s="51">
        <f>+'RUSH-REC'!N5</f>
        <v>94</v>
      </c>
      <c r="D28" s="135">
        <f>+'RUSH-REC'!O5</f>
        <v>1560</v>
      </c>
      <c r="E28" s="136">
        <f>+'RUSH-REC'!P5</f>
        <v>16.595744680851062</v>
      </c>
      <c r="F28" s="50">
        <f>+'RUSH-REC'!Q5</f>
        <v>74</v>
      </c>
      <c r="G28" s="50">
        <f>+'RUSH-REC'!R5</f>
        <v>12</v>
      </c>
      <c r="I28" s="7" t="s">
        <v>103</v>
      </c>
      <c r="M28" s="7" t="s">
        <v>78</v>
      </c>
    </row>
    <row r="29" spans="1:29" x14ac:dyDescent="0.15">
      <c r="A29" t="str">
        <f>+'RUSH-REC'!L6</f>
        <v>Walters</v>
      </c>
      <c r="B29" t="str">
        <f>+'RUSH-REC'!M6</f>
        <v>Was</v>
      </c>
      <c r="C29" s="51">
        <f>+'RUSH-REC'!N6</f>
        <v>88</v>
      </c>
      <c r="D29" s="135">
        <f>+'RUSH-REC'!O6</f>
        <v>1198</v>
      </c>
      <c r="E29" s="136">
        <f>+'RUSH-REC'!P6</f>
        <v>13.613636363636363</v>
      </c>
      <c r="F29" s="50">
        <f>+'RUSH-REC'!Q6</f>
        <v>35</v>
      </c>
      <c r="G29" s="50">
        <f>+'RUSH-REC'!R6</f>
        <v>6</v>
      </c>
      <c r="I29" s="174" t="str">
        <f>+'INTS-SACKS'!K2</f>
        <v>Lee</v>
      </c>
      <c r="J29" s="174"/>
      <c r="K29" s="174"/>
      <c r="L29" t="str">
        <f>+'INTS-SACKS'!L2</f>
        <v>Arz</v>
      </c>
      <c r="M29" s="45">
        <f>+'INTS-SACKS'!M2</f>
        <v>27</v>
      </c>
    </row>
    <row r="30" spans="1:29" x14ac:dyDescent="0.15">
      <c r="C30" s="51"/>
      <c r="D30" s="135"/>
      <c r="E30" s="136"/>
      <c r="F30" s="50"/>
      <c r="G30" s="50"/>
      <c r="I30" s="41" t="str">
        <f>+'INTS-SACKS'!K3</f>
        <v>Lathrop</v>
      </c>
      <c r="J30" s="41"/>
      <c r="K30" s="41"/>
      <c r="L30" t="str">
        <f>+'INTS-SACKS'!L3</f>
        <v>Arz</v>
      </c>
      <c r="M30" s="45">
        <f>+'INTS-SACKS'!M3</f>
        <v>17</v>
      </c>
    </row>
    <row r="31" spans="1:29" x14ac:dyDescent="0.15">
      <c r="A31" s="2"/>
      <c r="C31" s="7"/>
      <c r="D31" s="46"/>
      <c r="E31" s="5"/>
      <c r="F31" s="5"/>
      <c r="G31" s="5"/>
      <c r="I31" s="41" t="str">
        <f>+'INTS-SACKS'!K4</f>
        <v>Clancy</v>
      </c>
      <c r="J31" s="41"/>
      <c r="K31" s="41"/>
      <c r="L31" t="str">
        <f>+'INTS-SACKS'!L4</f>
        <v>Pit</v>
      </c>
      <c r="M31" s="45">
        <f>+'INTS-SACKS'!M4</f>
        <v>15.5</v>
      </c>
    </row>
    <row r="32" spans="1:29" x14ac:dyDescent="0.15">
      <c r="A32" s="2" t="s">
        <v>238</v>
      </c>
      <c r="C32" s="7" t="s">
        <v>75</v>
      </c>
      <c r="D32" s="46" t="s">
        <v>56</v>
      </c>
      <c r="E32" s="5" t="s">
        <v>57</v>
      </c>
      <c r="F32" s="5" t="s">
        <v>58</v>
      </c>
      <c r="G32" s="5" t="s">
        <v>59</v>
      </c>
      <c r="I32" s="41" t="str">
        <f>+'INTS-SACKS'!K5</f>
        <v>Lorch</v>
      </c>
      <c r="J32" s="41"/>
      <c r="K32" s="41"/>
      <c r="L32" t="str">
        <f>+'INTS-SACKS'!L5</f>
        <v>Arz</v>
      </c>
      <c r="M32" s="45">
        <f>+'INTS-SACKS'!M5</f>
        <v>15.5</v>
      </c>
    </row>
    <row r="33" spans="1:13" x14ac:dyDescent="0.15">
      <c r="A33" t="s">
        <v>398</v>
      </c>
      <c r="B33" t="s">
        <v>399</v>
      </c>
      <c r="C33" s="51">
        <v>94</v>
      </c>
      <c r="D33" s="135">
        <v>1560</v>
      </c>
      <c r="E33" s="136">
        <v>16.595744680851062</v>
      </c>
      <c r="F33" s="50">
        <v>74</v>
      </c>
      <c r="G33" s="50">
        <v>12</v>
      </c>
      <c r="I33" s="41" t="str">
        <f>+'INTS-SACKS'!K6</f>
        <v>Stalls</v>
      </c>
      <c r="J33" s="41"/>
      <c r="K33" s="41"/>
      <c r="L33" t="str">
        <f>+'INTS-SACKS'!L6</f>
        <v>Den</v>
      </c>
      <c r="M33" s="45">
        <f>+'INTS-SACKS'!M6</f>
        <v>15</v>
      </c>
    </row>
    <row r="34" spans="1:13" x14ac:dyDescent="0.15">
      <c r="A34" t="s">
        <v>400</v>
      </c>
      <c r="B34" t="s">
        <v>401</v>
      </c>
      <c r="C34" s="51">
        <v>101</v>
      </c>
      <c r="D34" s="135">
        <v>1479</v>
      </c>
      <c r="E34" s="136">
        <v>14.643564356435643</v>
      </c>
      <c r="F34" s="50">
        <v>79</v>
      </c>
      <c r="G34" s="50">
        <v>18</v>
      </c>
      <c r="I34" s="41"/>
      <c r="J34" s="41"/>
      <c r="K34" s="41"/>
      <c r="M34" s="45"/>
    </row>
    <row r="35" spans="1:13" x14ac:dyDescent="0.15">
      <c r="A35" t="s">
        <v>363</v>
      </c>
      <c r="B35" t="s">
        <v>402</v>
      </c>
      <c r="C35" s="51">
        <v>107</v>
      </c>
      <c r="D35" s="135">
        <v>1362</v>
      </c>
      <c r="E35" s="136">
        <v>12.728971962616823</v>
      </c>
      <c r="F35" s="50">
        <v>57</v>
      </c>
      <c r="G35" s="50">
        <v>13</v>
      </c>
      <c r="I35" s="41"/>
      <c r="J35" s="41"/>
      <c r="K35" s="41"/>
      <c r="M35" s="45"/>
    </row>
    <row r="36" spans="1:13" x14ac:dyDescent="0.15">
      <c r="A36" t="s">
        <v>418</v>
      </c>
      <c r="B36" t="s">
        <v>419</v>
      </c>
      <c r="C36" s="51">
        <v>70</v>
      </c>
      <c r="D36" s="135">
        <v>1345</v>
      </c>
      <c r="E36" s="136">
        <v>19.214285714285715</v>
      </c>
      <c r="F36" s="50">
        <v>68</v>
      </c>
      <c r="G36" s="50">
        <v>11</v>
      </c>
      <c r="I36" s="41"/>
      <c r="J36" s="41"/>
      <c r="K36" s="41"/>
      <c r="M36" s="45"/>
    </row>
    <row r="37" spans="1:13" x14ac:dyDescent="0.15">
      <c r="A37" t="s">
        <v>290</v>
      </c>
      <c r="B37" t="s">
        <v>401</v>
      </c>
      <c r="C37" s="51">
        <v>102</v>
      </c>
      <c r="D37" s="135">
        <v>1269</v>
      </c>
      <c r="E37" s="136">
        <v>12.441176470588236</v>
      </c>
      <c r="F37" s="50">
        <v>52</v>
      </c>
      <c r="G37" s="50">
        <v>15</v>
      </c>
    </row>
    <row r="38" spans="1:13" x14ac:dyDescent="0.15">
      <c r="C38" s="51"/>
      <c r="D38" s="50"/>
      <c r="E38" s="136"/>
      <c r="F38" s="50"/>
      <c r="G38" s="50"/>
    </row>
  </sheetData>
  <mergeCells count="10">
    <mergeCell ref="I29:K29"/>
    <mergeCell ref="I23:K23"/>
    <mergeCell ref="I24:K24"/>
    <mergeCell ref="I18:K18"/>
    <mergeCell ref="I19:K19"/>
    <mergeCell ref="I25:K25"/>
    <mergeCell ref="I26:K26"/>
    <mergeCell ref="I22:K22"/>
    <mergeCell ref="I20:K20"/>
    <mergeCell ref="I21:K21"/>
  </mergeCells>
  <phoneticPr fontId="2" type="noConversion"/>
  <conditionalFormatting sqref="S7:W7 S8:S12">
    <cfRule type="expression" dxfId="9" priority="10">
      <formula>MOD(ROW(),1)=0</formula>
    </cfRule>
  </conditionalFormatting>
  <conditionalFormatting sqref="S19:W24">
    <cfRule type="expression" dxfId="8" priority="9" stopIfTrue="1">
      <formula>MOD(ROW(),1)=0</formula>
    </cfRule>
  </conditionalFormatting>
  <conditionalFormatting sqref="S7:W12">
    <cfRule type="expression" dxfId="7" priority="8">
      <formula>MOD(ROW(),1)=0</formula>
    </cfRule>
  </conditionalFormatting>
  <conditionalFormatting sqref="S13:S16">
    <cfRule type="expression" dxfId="6" priority="7">
      <formula>MOD(ROW(),1)=0</formula>
    </cfRule>
  </conditionalFormatting>
  <conditionalFormatting sqref="S13:W18">
    <cfRule type="expression" dxfId="5" priority="6">
      <formula>MOD(ROW(),1)=0</formula>
    </cfRule>
  </conditionalFormatting>
  <conditionalFormatting sqref="Y7:AC7 Y8:Y12">
    <cfRule type="expression" dxfId="4" priority="5">
      <formula>MOD(ROW(),1)=0</formula>
    </cfRule>
  </conditionalFormatting>
  <conditionalFormatting sqref="Y19:AC24">
    <cfRule type="expression" dxfId="3" priority="4" stopIfTrue="1">
      <formula>MOD(ROW(),1)=0</formula>
    </cfRule>
  </conditionalFormatting>
  <conditionalFormatting sqref="Y7:AC12">
    <cfRule type="expression" dxfId="2" priority="3">
      <formula>MOD(ROW(),1)=0</formula>
    </cfRule>
  </conditionalFormatting>
  <conditionalFormatting sqref="Y13:Y16">
    <cfRule type="expression" dxfId="1" priority="2">
      <formula>MOD(ROW(),1)=0</formula>
    </cfRule>
  </conditionalFormatting>
  <conditionalFormatting sqref="Y13:AC18">
    <cfRule type="expression" dxfId="0" priority="1">
      <formula>MOD(ROW(),1)=0</formula>
    </cfRule>
  </conditionalFormatting>
  <pageMargins left="0.75" right="0.75" top="1" bottom="1" header="0.5" footer="0.5"/>
  <pageSetup scale="93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38"/>
  <sheetViews>
    <sheetView zoomScale="125" zoomScaleNormal="125" zoomScalePageLayoutView="125" workbookViewId="0">
      <selection activeCell="D38" sqref="D38"/>
    </sheetView>
  </sheetViews>
  <sheetFormatPr baseColWidth="10" defaultRowHeight="13" x14ac:dyDescent="0.15"/>
  <sheetData>
    <row r="1" spans="1:5" x14ac:dyDescent="0.15">
      <c r="A1" s="54" t="s">
        <v>213</v>
      </c>
      <c r="B1" s="54" t="s">
        <v>213</v>
      </c>
      <c r="C1" s="54" t="s">
        <v>213</v>
      </c>
      <c r="D1" s="54" t="s">
        <v>213</v>
      </c>
    </row>
    <row r="2" spans="1:5" x14ac:dyDescent="0.15">
      <c r="A2" s="54" t="s">
        <v>214</v>
      </c>
      <c r="B2" s="54" t="s">
        <v>215</v>
      </c>
      <c r="C2" s="54" t="s">
        <v>216</v>
      </c>
      <c r="D2" s="54" t="s">
        <v>217</v>
      </c>
      <c r="E2" s="54" t="s">
        <v>218</v>
      </c>
    </row>
    <row r="3" spans="1:5" x14ac:dyDescent="0.15">
      <c r="A3" s="55"/>
      <c r="B3" s="55"/>
      <c r="C3" s="55"/>
      <c r="D3" s="55"/>
      <c r="E3" s="55"/>
    </row>
    <row r="4" spans="1:5" x14ac:dyDescent="0.15">
      <c r="A4" t="s">
        <v>161</v>
      </c>
      <c r="B4" s="55">
        <v>194</v>
      </c>
      <c r="C4" s="55">
        <v>69</v>
      </c>
      <c r="D4" s="55">
        <v>9</v>
      </c>
      <c r="E4" s="55">
        <v>5</v>
      </c>
    </row>
    <row r="5" spans="1:5" x14ac:dyDescent="0.15">
      <c r="A5" t="s">
        <v>162</v>
      </c>
      <c r="B5" s="55">
        <v>191</v>
      </c>
      <c r="C5" s="55">
        <v>90</v>
      </c>
      <c r="D5" s="55">
        <v>12</v>
      </c>
      <c r="E5" s="55">
        <v>4</v>
      </c>
    </row>
    <row r="6" spans="1:5" x14ac:dyDescent="0.15">
      <c r="A6" t="s">
        <v>163</v>
      </c>
      <c r="B6" s="55">
        <v>221</v>
      </c>
      <c r="C6" s="55">
        <v>95</v>
      </c>
      <c r="D6" s="55">
        <v>18</v>
      </c>
      <c r="E6" s="55">
        <v>7</v>
      </c>
    </row>
    <row r="7" spans="1:5" x14ac:dyDescent="0.15">
      <c r="A7" t="s">
        <v>164</v>
      </c>
      <c r="B7" s="55">
        <v>212</v>
      </c>
      <c r="C7" s="55">
        <v>78</v>
      </c>
      <c r="D7" s="55">
        <v>20</v>
      </c>
      <c r="E7" s="55">
        <v>9</v>
      </c>
    </row>
    <row r="8" spans="1:5" x14ac:dyDescent="0.15">
      <c r="A8" t="s">
        <v>165</v>
      </c>
      <c r="B8" s="55">
        <v>199</v>
      </c>
      <c r="C8" s="55">
        <v>74</v>
      </c>
      <c r="D8" s="55">
        <v>20</v>
      </c>
      <c r="E8" s="55">
        <v>9</v>
      </c>
    </row>
    <row r="9" spans="1:5" x14ac:dyDescent="0.15">
      <c r="A9" t="s">
        <v>166</v>
      </c>
      <c r="B9" s="55">
        <v>196</v>
      </c>
      <c r="C9" s="55">
        <v>74</v>
      </c>
      <c r="D9" s="55">
        <v>14</v>
      </c>
      <c r="E9" s="55">
        <v>6</v>
      </c>
    </row>
    <row r="10" spans="1:5" x14ac:dyDescent="0.15">
      <c r="A10" t="s">
        <v>167</v>
      </c>
      <c r="B10" s="55">
        <v>224</v>
      </c>
      <c r="C10" s="55">
        <v>93</v>
      </c>
      <c r="D10" s="55">
        <v>14</v>
      </c>
      <c r="E10" s="55">
        <v>8</v>
      </c>
    </row>
    <row r="11" spans="1:5" x14ac:dyDescent="0.15">
      <c r="A11" t="s">
        <v>168</v>
      </c>
      <c r="B11" s="55">
        <v>197</v>
      </c>
      <c r="C11" s="55">
        <v>72</v>
      </c>
      <c r="D11" s="55">
        <v>6</v>
      </c>
      <c r="E11" s="55">
        <v>3</v>
      </c>
    </row>
    <row r="12" spans="1:5" x14ac:dyDescent="0.15">
      <c r="A12" t="s">
        <v>169</v>
      </c>
      <c r="B12" s="55">
        <v>207</v>
      </c>
      <c r="C12" s="55">
        <v>77</v>
      </c>
      <c r="D12" s="55">
        <v>14</v>
      </c>
      <c r="E12" s="55">
        <v>8</v>
      </c>
    </row>
    <row r="13" spans="1:5" x14ac:dyDescent="0.15">
      <c r="A13" t="s">
        <v>231</v>
      </c>
      <c r="B13" s="55">
        <v>195</v>
      </c>
      <c r="C13" s="55">
        <v>97</v>
      </c>
      <c r="D13" s="55">
        <v>9</v>
      </c>
      <c r="E13" s="55">
        <v>3</v>
      </c>
    </row>
    <row r="14" spans="1:5" x14ac:dyDescent="0.15">
      <c r="A14" t="s">
        <v>170</v>
      </c>
      <c r="B14" s="55">
        <v>208</v>
      </c>
      <c r="C14" s="55">
        <v>65</v>
      </c>
      <c r="D14" s="55">
        <v>25</v>
      </c>
      <c r="E14" s="55">
        <v>10</v>
      </c>
    </row>
    <row r="15" spans="1:5" x14ac:dyDescent="0.15">
      <c r="A15" t="s">
        <v>171</v>
      </c>
      <c r="B15" s="55">
        <v>205</v>
      </c>
      <c r="C15" s="55">
        <v>92</v>
      </c>
      <c r="D15" s="55">
        <v>20</v>
      </c>
      <c r="E15" s="55">
        <v>12</v>
      </c>
    </row>
    <row r="16" spans="1:5" x14ac:dyDescent="0.15">
      <c r="A16" t="s">
        <v>232</v>
      </c>
      <c r="B16" s="55">
        <v>195</v>
      </c>
      <c r="C16" s="55">
        <v>75</v>
      </c>
      <c r="D16" s="55">
        <v>12</v>
      </c>
      <c r="E16" s="55">
        <v>7</v>
      </c>
    </row>
    <row r="17" spans="1:5" x14ac:dyDescent="0.15">
      <c r="A17" t="s">
        <v>233</v>
      </c>
      <c r="B17" s="55">
        <v>198</v>
      </c>
      <c r="C17" s="55">
        <v>75</v>
      </c>
      <c r="D17" s="55">
        <v>19</v>
      </c>
      <c r="E17" s="55">
        <v>9</v>
      </c>
    </row>
    <row r="18" spans="1:5" x14ac:dyDescent="0.15">
      <c r="A18" t="s">
        <v>172</v>
      </c>
      <c r="B18" s="55">
        <v>205</v>
      </c>
      <c r="C18" s="55">
        <v>84</v>
      </c>
      <c r="D18" s="55">
        <v>13</v>
      </c>
      <c r="E18" s="55">
        <v>10</v>
      </c>
    </row>
    <row r="19" spans="1:5" x14ac:dyDescent="0.15">
      <c r="A19" t="s">
        <v>173</v>
      </c>
      <c r="B19" s="55">
        <v>197</v>
      </c>
      <c r="C19" s="55">
        <v>78</v>
      </c>
      <c r="D19" s="55">
        <v>15</v>
      </c>
      <c r="E19" s="55">
        <v>6</v>
      </c>
    </row>
    <row r="20" spans="1:5" x14ac:dyDescent="0.15">
      <c r="A20" t="s">
        <v>174</v>
      </c>
      <c r="B20" s="55">
        <v>213</v>
      </c>
      <c r="C20" s="55">
        <v>72</v>
      </c>
      <c r="D20" s="55">
        <v>13</v>
      </c>
      <c r="E20" s="55">
        <v>6</v>
      </c>
    </row>
    <row r="21" spans="1:5" x14ac:dyDescent="0.15">
      <c r="A21" t="s">
        <v>175</v>
      </c>
      <c r="B21" s="55">
        <v>228</v>
      </c>
      <c r="C21" s="55">
        <v>86</v>
      </c>
      <c r="D21" s="55">
        <v>10</v>
      </c>
      <c r="E21" s="55">
        <v>5</v>
      </c>
    </row>
    <row r="22" spans="1:5" x14ac:dyDescent="0.15">
      <c r="A22" t="s">
        <v>102</v>
      </c>
      <c r="B22" s="55">
        <v>202</v>
      </c>
      <c r="C22" s="55">
        <v>86</v>
      </c>
      <c r="D22" s="55">
        <v>16</v>
      </c>
      <c r="E22" s="55">
        <v>7</v>
      </c>
    </row>
    <row r="23" spans="1:5" x14ac:dyDescent="0.15">
      <c r="A23" t="s">
        <v>101</v>
      </c>
      <c r="B23" s="55">
        <v>214</v>
      </c>
      <c r="C23" s="55">
        <v>81</v>
      </c>
      <c r="D23" s="55">
        <v>21</v>
      </c>
      <c r="E23" s="55">
        <v>12</v>
      </c>
    </row>
    <row r="24" spans="1:5" x14ac:dyDescent="0.15">
      <c r="A24" t="s">
        <v>176</v>
      </c>
      <c r="B24" s="55">
        <v>223</v>
      </c>
      <c r="C24" s="55">
        <v>73</v>
      </c>
      <c r="D24" s="55">
        <v>13</v>
      </c>
      <c r="E24" s="55">
        <v>8</v>
      </c>
    </row>
    <row r="25" spans="1:5" x14ac:dyDescent="0.15">
      <c r="A25" t="s">
        <v>234</v>
      </c>
      <c r="B25" s="55">
        <v>204</v>
      </c>
      <c r="C25" s="55">
        <v>68</v>
      </c>
      <c r="D25" s="55">
        <v>17</v>
      </c>
      <c r="E25" s="55">
        <v>4</v>
      </c>
    </row>
    <row r="26" spans="1:5" x14ac:dyDescent="0.15">
      <c r="A26" t="s">
        <v>177</v>
      </c>
      <c r="B26" s="55">
        <v>197</v>
      </c>
      <c r="C26" s="55">
        <v>62</v>
      </c>
      <c r="D26" s="55">
        <v>17</v>
      </c>
      <c r="E26" s="55">
        <v>6</v>
      </c>
    </row>
    <row r="27" spans="1:5" x14ac:dyDescent="0.15">
      <c r="A27" t="s">
        <v>178</v>
      </c>
      <c r="B27" s="55">
        <v>217</v>
      </c>
      <c r="C27" s="55">
        <v>76</v>
      </c>
      <c r="D27" s="55">
        <v>25</v>
      </c>
      <c r="E27" s="55">
        <v>13</v>
      </c>
    </row>
    <row r="28" spans="1:5" x14ac:dyDescent="0.15">
      <c r="A28" t="s">
        <v>179</v>
      </c>
      <c r="B28" s="55">
        <v>193</v>
      </c>
      <c r="C28" s="55">
        <v>92</v>
      </c>
      <c r="D28" s="55">
        <v>8</v>
      </c>
      <c r="E28" s="55">
        <v>3</v>
      </c>
    </row>
    <row r="29" spans="1:5" x14ac:dyDescent="0.15">
      <c r="A29" t="s">
        <v>180</v>
      </c>
      <c r="B29" s="55">
        <v>193</v>
      </c>
      <c r="C29" s="55">
        <v>67</v>
      </c>
      <c r="D29" s="55">
        <v>9</v>
      </c>
      <c r="E29" s="55">
        <v>2</v>
      </c>
    </row>
    <row r="30" spans="1:5" x14ac:dyDescent="0.15">
      <c r="A30" t="s">
        <v>181</v>
      </c>
      <c r="B30" s="55">
        <v>190</v>
      </c>
      <c r="C30" s="55">
        <v>60</v>
      </c>
      <c r="D30" s="55">
        <v>14</v>
      </c>
      <c r="E30" s="55">
        <v>7</v>
      </c>
    </row>
    <row r="31" spans="1:5" x14ac:dyDescent="0.15">
      <c r="A31" t="s">
        <v>182</v>
      </c>
      <c r="B31" s="55">
        <v>220</v>
      </c>
      <c r="C31" s="55">
        <v>111</v>
      </c>
      <c r="D31" s="55">
        <v>7</v>
      </c>
      <c r="E31" s="55">
        <v>4</v>
      </c>
    </row>
    <row r="32" spans="1:5" x14ac:dyDescent="0.15">
      <c r="B32" s="55"/>
      <c r="C32" s="55"/>
      <c r="D32" s="55"/>
      <c r="E32" s="55"/>
    </row>
    <row r="33" spans="2:5" x14ac:dyDescent="0.15">
      <c r="B33" s="55"/>
      <c r="C33" s="55"/>
      <c r="D33" s="55"/>
      <c r="E33" s="55"/>
    </row>
    <row r="34" spans="2:5" x14ac:dyDescent="0.15">
      <c r="B34" s="55"/>
      <c r="C34" s="55"/>
      <c r="D34" s="55"/>
      <c r="E34" s="55"/>
    </row>
    <row r="35" spans="2:5" x14ac:dyDescent="0.15">
      <c r="B35" s="55"/>
      <c r="C35" s="55"/>
      <c r="D35" s="55"/>
      <c r="E35" s="55"/>
    </row>
    <row r="37" spans="2:5" x14ac:dyDescent="0.15">
      <c r="B37">
        <f>SUM(B4:B35)</f>
        <v>5738</v>
      </c>
      <c r="C37">
        <f>SUM(C4:C35)</f>
        <v>2222</v>
      </c>
      <c r="D37">
        <f>SUM(D4:D35)</f>
        <v>410</v>
      </c>
      <c r="E37">
        <f>SUM(E4:E35)</f>
        <v>193</v>
      </c>
    </row>
    <row r="38" spans="2:5" x14ac:dyDescent="0.15">
      <c r="C38">
        <f>+C37/B37</f>
        <v>0.38724294179156499</v>
      </c>
      <c r="D38">
        <f>AVERAGE(D4:D31)</f>
        <v>14.642857142857142</v>
      </c>
      <c r="E38">
        <f>+E37/D37</f>
        <v>0.47073170731707314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8C60E-F029-A749-9E93-A2175AD23762}">
  <sheetPr codeName="Sheet12"/>
  <dimension ref="A1:S39"/>
  <sheetViews>
    <sheetView workbookViewId="0">
      <selection activeCell="S22" sqref="S22:S39"/>
    </sheetView>
  </sheetViews>
  <sheetFormatPr baseColWidth="10" defaultRowHeight="13" x14ac:dyDescent="0.15"/>
  <sheetData>
    <row r="1" spans="1:19" ht="18" x14ac:dyDescent="0.2">
      <c r="A1" s="154" t="s">
        <v>273</v>
      </c>
      <c r="B1" s="154">
        <v>502</v>
      </c>
      <c r="C1" s="154">
        <v>27.9</v>
      </c>
      <c r="D1" s="154">
        <v>3</v>
      </c>
      <c r="E1" s="154">
        <v>6709</v>
      </c>
      <c r="F1" s="154">
        <v>373</v>
      </c>
      <c r="G1" s="154">
        <v>3</v>
      </c>
      <c r="H1" s="154">
        <v>2719</v>
      </c>
      <c r="I1" s="154">
        <v>151</v>
      </c>
      <c r="J1" s="154">
        <v>4</v>
      </c>
      <c r="K1" s="154">
        <v>3990</v>
      </c>
      <c r="L1" s="154">
        <v>222</v>
      </c>
      <c r="M1" s="154">
        <v>3</v>
      </c>
      <c r="O1">
        <f>+E1/18</f>
        <v>372.72222222222223</v>
      </c>
      <c r="Q1">
        <f>+H1/18</f>
        <v>151.05555555555554</v>
      </c>
      <c r="S1">
        <f>+K1/18</f>
        <v>221.66666666666666</v>
      </c>
    </row>
    <row r="2" spans="1:19" ht="18" x14ac:dyDescent="0.2">
      <c r="A2" s="154" t="s">
        <v>274</v>
      </c>
      <c r="B2" s="154">
        <v>539</v>
      </c>
      <c r="C2" s="154">
        <v>29.9</v>
      </c>
      <c r="D2" s="154">
        <v>2</v>
      </c>
      <c r="E2" s="154">
        <v>6714</v>
      </c>
      <c r="F2" s="154">
        <v>373</v>
      </c>
      <c r="G2" s="154">
        <v>2</v>
      </c>
      <c r="H2" s="154">
        <v>3313</v>
      </c>
      <c r="I2" s="154">
        <v>184</v>
      </c>
      <c r="J2" s="154">
        <v>1</v>
      </c>
      <c r="K2" s="154">
        <v>3401</v>
      </c>
      <c r="L2" s="154">
        <v>189</v>
      </c>
      <c r="M2" s="154">
        <v>9</v>
      </c>
      <c r="O2">
        <f t="shared" ref="O2:O18" si="0">+E2/18</f>
        <v>373</v>
      </c>
      <c r="Q2">
        <f t="shared" ref="Q2:Q18" si="1">+H2/18</f>
        <v>184.05555555555554</v>
      </c>
      <c r="S2">
        <f t="shared" ref="S2:S18" si="2">+K2/18</f>
        <v>188.94444444444446</v>
      </c>
    </row>
    <row r="3" spans="1:19" ht="18" x14ac:dyDescent="0.2">
      <c r="A3" s="154" t="s">
        <v>275</v>
      </c>
      <c r="B3" s="154">
        <v>340</v>
      </c>
      <c r="C3" s="154">
        <v>18.899999999999999</v>
      </c>
      <c r="D3" s="154">
        <v>10</v>
      </c>
      <c r="E3" s="154">
        <v>5361</v>
      </c>
      <c r="F3" s="154">
        <v>298</v>
      </c>
      <c r="G3" s="154">
        <v>11</v>
      </c>
      <c r="H3" s="154">
        <v>2230</v>
      </c>
      <c r="I3" s="154">
        <v>124</v>
      </c>
      <c r="J3" s="154">
        <v>9</v>
      </c>
      <c r="K3" s="154">
        <v>3131</v>
      </c>
      <c r="L3" s="154">
        <v>174</v>
      </c>
      <c r="M3" s="154">
        <v>13</v>
      </c>
      <c r="O3">
        <f t="shared" si="0"/>
        <v>297.83333333333331</v>
      </c>
      <c r="Q3">
        <f t="shared" si="1"/>
        <v>123.88888888888889</v>
      </c>
      <c r="S3">
        <f t="shared" si="2"/>
        <v>173.94444444444446</v>
      </c>
    </row>
    <row r="4" spans="1:19" ht="18" x14ac:dyDescent="0.2">
      <c r="A4" s="154" t="s">
        <v>204</v>
      </c>
      <c r="B4" s="154">
        <v>356</v>
      </c>
      <c r="C4" s="154">
        <v>19.8</v>
      </c>
      <c r="D4" s="154">
        <v>8</v>
      </c>
      <c r="E4" s="154">
        <v>5325</v>
      </c>
      <c r="F4" s="154">
        <v>296</v>
      </c>
      <c r="G4" s="154">
        <v>12</v>
      </c>
      <c r="H4" s="154">
        <v>2056</v>
      </c>
      <c r="I4" s="154">
        <v>114</v>
      </c>
      <c r="J4" s="154">
        <v>14</v>
      </c>
      <c r="K4" s="154">
        <v>3269</v>
      </c>
      <c r="L4" s="154">
        <v>182</v>
      </c>
      <c r="M4" s="154">
        <v>11</v>
      </c>
      <c r="O4">
        <f t="shared" si="0"/>
        <v>295.83333333333331</v>
      </c>
      <c r="Q4">
        <f t="shared" si="1"/>
        <v>114.22222222222223</v>
      </c>
      <c r="S4">
        <f t="shared" si="2"/>
        <v>181.61111111111111</v>
      </c>
    </row>
    <row r="5" spans="1:19" ht="18" x14ac:dyDescent="0.2">
      <c r="A5" s="154" t="s">
        <v>198</v>
      </c>
      <c r="B5" s="154">
        <v>618</v>
      </c>
      <c r="C5" s="154">
        <v>34.299999999999997</v>
      </c>
      <c r="D5" s="154">
        <v>1</v>
      </c>
      <c r="E5" s="154">
        <v>7684</v>
      </c>
      <c r="F5" s="154">
        <v>427</v>
      </c>
      <c r="G5" s="154">
        <v>1</v>
      </c>
      <c r="H5" s="154">
        <v>2373</v>
      </c>
      <c r="I5" s="154">
        <v>132</v>
      </c>
      <c r="J5" s="154">
        <v>7</v>
      </c>
      <c r="K5" s="154">
        <v>5311</v>
      </c>
      <c r="L5" s="154">
        <v>295</v>
      </c>
      <c r="M5" s="154">
        <v>1</v>
      </c>
      <c r="O5">
        <f t="shared" si="0"/>
        <v>426.88888888888891</v>
      </c>
      <c r="Q5">
        <f t="shared" si="1"/>
        <v>131.83333333333334</v>
      </c>
      <c r="S5">
        <f t="shared" si="2"/>
        <v>295.05555555555554</v>
      </c>
    </row>
    <row r="6" spans="1:19" ht="18" x14ac:dyDescent="0.2">
      <c r="A6" s="154" t="s">
        <v>201</v>
      </c>
      <c r="B6" s="154">
        <v>327</v>
      </c>
      <c r="C6" s="154">
        <v>18.2</v>
      </c>
      <c r="D6" s="154">
        <v>12</v>
      </c>
      <c r="E6" s="154">
        <v>5390</v>
      </c>
      <c r="F6" s="154">
        <v>299</v>
      </c>
      <c r="G6" s="154">
        <v>10</v>
      </c>
      <c r="H6" s="154">
        <v>1731</v>
      </c>
      <c r="I6" s="154">
        <v>96</v>
      </c>
      <c r="J6" s="154">
        <v>17</v>
      </c>
      <c r="K6" s="154">
        <v>3659</v>
      </c>
      <c r="L6" s="154">
        <v>203</v>
      </c>
      <c r="M6" s="154">
        <v>6</v>
      </c>
      <c r="O6">
        <f t="shared" si="0"/>
        <v>299.44444444444446</v>
      </c>
      <c r="Q6">
        <f t="shared" si="1"/>
        <v>96.166666666666671</v>
      </c>
      <c r="S6">
        <f t="shared" si="2"/>
        <v>203.27777777777777</v>
      </c>
    </row>
    <row r="7" spans="1:19" ht="18" x14ac:dyDescent="0.2">
      <c r="A7" s="154" t="s">
        <v>276</v>
      </c>
      <c r="B7" s="154">
        <v>338</v>
      </c>
      <c r="C7" s="154">
        <v>18.8</v>
      </c>
      <c r="D7" s="154">
        <v>11</v>
      </c>
      <c r="E7" s="154">
        <v>5671</v>
      </c>
      <c r="F7" s="154">
        <v>315</v>
      </c>
      <c r="G7" s="154">
        <v>8</v>
      </c>
      <c r="H7" s="154">
        <v>2464</v>
      </c>
      <c r="I7" s="154">
        <v>137</v>
      </c>
      <c r="J7" s="154">
        <v>6</v>
      </c>
      <c r="K7" s="154">
        <v>3207</v>
      </c>
      <c r="L7" s="154">
        <v>178</v>
      </c>
      <c r="M7" s="154">
        <v>12</v>
      </c>
      <c r="O7">
        <f t="shared" si="0"/>
        <v>315.05555555555554</v>
      </c>
      <c r="Q7">
        <f t="shared" si="1"/>
        <v>136.88888888888889</v>
      </c>
      <c r="S7">
        <f t="shared" si="2"/>
        <v>178.16666666666666</v>
      </c>
    </row>
    <row r="8" spans="1:19" ht="18" x14ac:dyDescent="0.2">
      <c r="A8" s="154" t="s">
        <v>277</v>
      </c>
      <c r="B8" s="154">
        <v>320</v>
      </c>
      <c r="C8" s="154">
        <v>17.8</v>
      </c>
      <c r="D8" s="154">
        <v>13</v>
      </c>
      <c r="E8" s="154">
        <v>4895</v>
      </c>
      <c r="F8" s="154">
        <v>272</v>
      </c>
      <c r="G8" s="154">
        <v>16</v>
      </c>
      <c r="H8" s="154">
        <v>2163</v>
      </c>
      <c r="I8" s="154">
        <v>120</v>
      </c>
      <c r="J8" s="154">
        <v>12</v>
      </c>
      <c r="K8" s="154">
        <v>2732</v>
      </c>
      <c r="L8" s="154">
        <v>152</v>
      </c>
      <c r="M8" s="154">
        <v>15</v>
      </c>
      <c r="O8">
        <f t="shared" si="0"/>
        <v>271.94444444444446</v>
      </c>
      <c r="Q8">
        <f t="shared" si="1"/>
        <v>120.16666666666667</v>
      </c>
      <c r="S8">
        <f t="shared" si="2"/>
        <v>151.77777777777777</v>
      </c>
    </row>
    <row r="9" spans="1:19" ht="18" x14ac:dyDescent="0.2">
      <c r="A9" s="154" t="s">
        <v>278</v>
      </c>
      <c r="B9" s="154">
        <v>400</v>
      </c>
      <c r="C9" s="154">
        <v>22.2</v>
      </c>
      <c r="D9" s="154">
        <v>7</v>
      </c>
      <c r="E9" s="154">
        <v>6030</v>
      </c>
      <c r="F9" s="154">
        <v>335</v>
      </c>
      <c r="G9" s="154">
        <v>7</v>
      </c>
      <c r="H9" s="154">
        <v>2194</v>
      </c>
      <c r="I9" s="154">
        <v>122</v>
      </c>
      <c r="J9" s="154">
        <v>11</v>
      </c>
      <c r="K9" s="154">
        <v>3836</v>
      </c>
      <c r="L9" s="154">
        <v>213</v>
      </c>
      <c r="M9" s="154">
        <v>4</v>
      </c>
      <c r="O9">
        <f t="shared" si="0"/>
        <v>335</v>
      </c>
      <c r="Q9">
        <f t="shared" si="1"/>
        <v>121.88888888888889</v>
      </c>
      <c r="S9">
        <f t="shared" si="2"/>
        <v>213.11111111111111</v>
      </c>
    </row>
    <row r="10" spans="1:19" ht="18" x14ac:dyDescent="0.2">
      <c r="A10" s="154" t="s">
        <v>279</v>
      </c>
      <c r="B10" s="154">
        <v>430</v>
      </c>
      <c r="C10" s="154">
        <v>23.9</v>
      </c>
      <c r="D10" s="154">
        <v>6</v>
      </c>
      <c r="E10" s="154">
        <v>5553</v>
      </c>
      <c r="F10" s="154">
        <v>309</v>
      </c>
      <c r="G10" s="154">
        <v>9</v>
      </c>
      <c r="H10" s="154">
        <v>2848</v>
      </c>
      <c r="I10" s="154">
        <v>158</v>
      </c>
      <c r="J10" s="154">
        <v>2</v>
      </c>
      <c r="K10" s="154">
        <v>2705</v>
      </c>
      <c r="L10" s="154">
        <v>150</v>
      </c>
      <c r="M10" s="154">
        <v>16</v>
      </c>
      <c r="O10">
        <f t="shared" si="0"/>
        <v>308.5</v>
      </c>
      <c r="Q10">
        <f t="shared" si="1"/>
        <v>158.22222222222223</v>
      </c>
      <c r="S10">
        <f t="shared" si="2"/>
        <v>150.27777777777777</v>
      </c>
    </row>
    <row r="11" spans="1:19" ht="18" x14ac:dyDescent="0.2">
      <c r="A11" s="154" t="s">
        <v>280</v>
      </c>
      <c r="B11" s="154">
        <v>349</v>
      </c>
      <c r="C11" s="154">
        <v>19.399999999999999</v>
      </c>
      <c r="D11" s="154">
        <v>9</v>
      </c>
      <c r="E11" s="154">
        <v>6400</v>
      </c>
      <c r="F11" s="154">
        <v>356</v>
      </c>
      <c r="G11" s="154">
        <v>6</v>
      </c>
      <c r="H11" s="154">
        <v>2589</v>
      </c>
      <c r="I11" s="154">
        <v>144</v>
      </c>
      <c r="J11" s="154">
        <v>5</v>
      </c>
      <c r="K11" s="154">
        <v>3811</v>
      </c>
      <c r="L11" s="154">
        <v>212</v>
      </c>
      <c r="M11" s="154">
        <v>5</v>
      </c>
      <c r="O11">
        <f t="shared" si="0"/>
        <v>355.55555555555554</v>
      </c>
      <c r="Q11">
        <f t="shared" si="1"/>
        <v>143.83333333333334</v>
      </c>
      <c r="S11">
        <f t="shared" si="2"/>
        <v>211.72222222222223</v>
      </c>
    </row>
    <row r="12" spans="1:19" ht="18" x14ac:dyDescent="0.2">
      <c r="A12" s="154" t="s">
        <v>206</v>
      </c>
      <c r="B12" s="154">
        <v>242</v>
      </c>
      <c r="C12" s="154">
        <v>13.4</v>
      </c>
      <c r="D12" s="154">
        <v>18</v>
      </c>
      <c r="E12" s="154">
        <v>4592</v>
      </c>
      <c r="F12" s="154">
        <v>255</v>
      </c>
      <c r="G12" s="154">
        <v>18</v>
      </c>
      <c r="H12" s="154">
        <v>2150</v>
      </c>
      <c r="I12" s="154">
        <v>119</v>
      </c>
      <c r="J12" s="154">
        <v>13</v>
      </c>
      <c r="K12" s="154">
        <v>2442</v>
      </c>
      <c r="L12" s="154">
        <v>136</v>
      </c>
      <c r="M12" s="154">
        <v>18</v>
      </c>
      <c r="O12">
        <f t="shared" si="0"/>
        <v>255.11111111111111</v>
      </c>
      <c r="Q12">
        <f t="shared" si="1"/>
        <v>119.44444444444444</v>
      </c>
      <c r="S12">
        <f t="shared" si="2"/>
        <v>135.66666666666666</v>
      </c>
    </row>
    <row r="13" spans="1:19" ht="18" x14ac:dyDescent="0.2">
      <c r="A13" s="154" t="s">
        <v>281</v>
      </c>
      <c r="B13" s="154">
        <v>251</v>
      </c>
      <c r="C13" s="154">
        <v>13.9</v>
      </c>
      <c r="D13" s="154">
        <v>17</v>
      </c>
      <c r="E13" s="154">
        <v>5152</v>
      </c>
      <c r="F13" s="154">
        <v>286</v>
      </c>
      <c r="G13" s="154">
        <v>14</v>
      </c>
      <c r="H13" s="154">
        <v>1537</v>
      </c>
      <c r="I13" s="154">
        <v>85</v>
      </c>
      <c r="J13" s="154">
        <v>18</v>
      </c>
      <c r="K13" s="154">
        <v>3615</v>
      </c>
      <c r="L13" s="154">
        <v>201</v>
      </c>
      <c r="M13" s="154">
        <v>7</v>
      </c>
      <c r="O13">
        <f t="shared" si="0"/>
        <v>286.22222222222223</v>
      </c>
      <c r="Q13">
        <f t="shared" si="1"/>
        <v>85.388888888888886</v>
      </c>
      <c r="S13">
        <f t="shared" si="2"/>
        <v>200.83333333333334</v>
      </c>
    </row>
    <row r="14" spans="1:19" ht="18" x14ac:dyDescent="0.2">
      <c r="A14" s="154" t="s">
        <v>282</v>
      </c>
      <c r="B14" s="154">
        <v>479</v>
      </c>
      <c r="C14" s="154">
        <v>26.6</v>
      </c>
      <c r="D14" s="154">
        <v>5</v>
      </c>
      <c r="E14" s="154">
        <v>6426</v>
      </c>
      <c r="F14" s="154">
        <v>357</v>
      </c>
      <c r="G14" s="154">
        <v>5</v>
      </c>
      <c r="H14" s="154">
        <v>2820</v>
      </c>
      <c r="I14" s="154">
        <v>157</v>
      </c>
      <c r="J14" s="154">
        <v>3</v>
      </c>
      <c r="K14" s="154">
        <v>3606</v>
      </c>
      <c r="L14" s="154">
        <v>200</v>
      </c>
      <c r="M14" s="154">
        <v>8</v>
      </c>
      <c r="O14">
        <f t="shared" si="0"/>
        <v>357</v>
      </c>
      <c r="Q14">
        <f t="shared" si="1"/>
        <v>156.66666666666666</v>
      </c>
      <c r="S14">
        <f t="shared" si="2"/>
        <v>200.33333333333334</v>
      </c>
    </row>
    <row r="15" spans="1:19" ht="18" x14ac:dyDescent="0.2">
      <c r="A15" s="154" t="s">
        <v>209</v>
      </c>
      <c r="B15" s="154">
        <v>259</v>
      </c>
      <c r="C15" s="154">
        <v>14.4</v>
      </c>
      <c r="D15" s="154">
        <v>16</v>
      </c>
      <c r="E15" s="154">
        <v>4909</v>
      </c>
      <c r="F15" s="154">
        <v>273</v>
      </c>
      <c r="G15" s="154">
        <v>15</v>
      </c>
      <c r="H15" s="154">
        <v>2011</v>
      </c>
      <c r="I15" s="154">
        <v>112</v>
      </c>
      <c r="J15" s="154">
        <v>15</v>
      </c>
      <c r="K15" s="154">
        <v>2898</v>
      </c>
      <c r="L15" s="154">
        <v>161</v>
      </c>
      <c r="M15" s="154">
        <v>14</v>
      </c>
      <c r="O15">
        <f t="shared" si="0"/>
        <v>272.72222222222223</v>
      </c>
      <c r="Q15">
        <f t="shared" si="1"/>
        <v>111.72222222222223</v>
      </c>
      <c r="S15">
        <f t="shared" si="2"/>
        <v>161</v>
      </c>
    </row>
    <row r="16" spans="1:19" ht="18" x14ac:dyDescent="0.2">
      <c r="A16" s="154" t="s">
        <v>283</v>
      </c>
      <c r="B16" s="154">
        <v>309</v>
      </c>
      <c r="C16" s="154">
        <v>17.2</v>
      </c>
      <c r="D16" s="154">
        <v>14</v>
      </c>
      <c r="E16" s="154">
        <v>4808</v>
      </c>
      <c r="F16" s="154">
        <v>267</v>
      </c>
      <c r="G16" s="154">
        <v>17</v>
      </c>
      <c r="H16" s="154">
        <v>2205</v>
      </c>
      <c r="I16" s="154">
        <v>123</v>
      </c>
      <c r="J16" s="154">
        <v>10</v>
      </c>
      <c r="K16" s="154">
        <v>2603</v>
      </c>
      <c r="L16" s="154">
        <v>145</v>
      </c>
      <c r="M16" s="154">
        <v>17</v>
      </c>
      <c r="O16">
        <f t="shared" si="0"/>
        <v>267.11111111111109</v>
      </c>
      <c r="Q16">
        <f t="shared" si="1"/>
        <v>122.5</v>
      </c>
      <c r="S16">
        <f t="shared" si="2"/>
        <v>144.61111111111111</v>
      </c>
    </row>
    <row r="17" spans="1:19" ht="18" x14ac:dyDescent="0.2">
      <c r="A17" s="154" t="s">
        <v>284</v>
      </c>
      <c r="B17" s="154">
        <v>498</v>
      </c>
      <c r="C17" s="154">
        <v>27.7</v>
      </c>
      <c r="D17" s="154">
        <v>4</v>
      </c>
      <c r="E17" s="154">
        <v>6634</v>
      </c>
      <c r="F17" s="154">
        <v>369</v>
      </c>
      <c r="G17" s="154">
        <v>4</v>
      </c>
      <c r="H17" s="154">
        <v>2341</v>
      </c>
      <c r="I17" s="154">
        <v>130</v>
      </c>
      <c r="J17" s="154">
        <v>8</v>
      </c>
      <c r="K17" s="154">
        <v>4293</v>
      </c>
      <c r="L17" s="154">
        <v>239</v>
      </c>
      <c r="M17" s="154">
        <v>2</v>
      </c>
      <c r="O17">
        <f t="shared" si="0"/>
        <v>368.55555555555554</v>
      </c>
      <c r="Q17">
        <f t="shared" si="1"/>
        <v>130.05555555555554</v>
      </c>
      <c r="S17">
        <f t="shared" si="2"/>
        <v>238.5</v>
      </c>
    </row>
    <row r="18" spans="1:19" ht="18" x14ac:dyDescent="0.2">
      <c r="A18" s="154" t="s">
        <v>285</v>
      </c>
      <c r="B18" s="154">
        <v>270</v>
      </c>
      <c r="C18" s="154">
        <v>15</v>
      </c>
      <c r="D18" s="154">
        <v>15</v>
      </c>
      <c r="E18" s="154">
        <v>5324</v>
      </c>
      <c r="F18" s="154">
        <v>296</v>
      </c>
      <c r="G18" s="154">
        <v>13</v>
      </c>
      <c r="H18" s="154">
        <v>2002</v>
      </c>
      <c r="I18" s="154">
        <v>111</v>
      </c>
      <c r="J18" s="154">
        <v>16</v>
      </c>
      <c r="K18" s="154">
        <v>3322</v>
      </c>
      <c r="L18" s="154">
        <v>185</v>
      </c>
      <c r="M18" s="154">
        <v>10</v>
      </c>
      <c r="O18">
        <f t="shared" si="0"/>
        <v>295.77777777777777</v>
      </c>
      <c r="Q18">
        <f t="shared" si="1"/>
        <v>111.22222222222223</v>
      </c>
      <c r="S18">
        <f t="shared" si="2"/>
        <v>184.55555555555554</v>
      </c>
    </row>
    <row r="22" spans="1:19" ht="18" x14ac:dyDescent="0.2">
      <c r="A22" s="154" t="s">
        <v>273</v>
      </c>
      <c r="B22" s="154">
        <v>284</v>
      </c>
      <c r="C22" s="154">
        <v>15.8</v>
      </c>
      <c r="D22" s="154">
        <v>2</v>
      </c>
      <c r="E22" s="154">
        <v>4517</v>
      </c>
      <c r="F22" s="154">
        <v>251</v>
      </c>
      <c r="G22" s="154">
        <v>1</v>
      </c>
      <c r="H22" s="154">
        <v>2061</v>
      </c>
      <c r="I22" s="154">
        <v>115</v>
      </c>
      <c r="J22" s="154">
        <v>6</v>
      </c>
      <c r="K22" s="154">
        <v>2456</v>
      </c>
      <c r="L22" s="154">
        <v>136</v>
      </c>
      <c r="M22" s="154">
        <v>1</v>
      </c>
      <c r="O22">
        <f>+E22/18</f>
        <v>250.94444444444446</v>
      </c>
      <c r="Q22">
        <f>+H22/18</f>
        <v>114.5</v>
      </c>
      <c r="S22">
        <f>+K22/18</f>
        <v>136.44444444444446</v>
      </c>
    </row>
    <row r="23" spans="1:19" ht="18" x14ac:dyDescent="0.2">
      <c r="A23" s="154" t="s">
        <v>274</v>
      </c>
      <c r="B23" s="154">
        <v>316</v>
      </c>
      <c r="C23" s="154">
        <v>17.600000000000001</v>
      </c>
      <c r="D23" s="154">
        <v>4</v>
      </c>
      <c r="E23" s="154">
        <v>5541</v>
      </c>
      <c r="F23" s="154">
        <v>308</v>
      </c>
      <c r="G23" s="154">
        <v>6</v>
      </c>
      <c r="H23" s="154">
        <v>1869</v>
      </c>
      <c r="I23" s="154">
        <v>104</v>
      </c>
      <c r="J23" s="154">
        <v>2</v>
      </c>
      <c r="K23" s="154">
        <v>3672</v>
      </c>
      <c r="L23" s="154">
        <v>204</v>
      </c>
      <c r="M23" s="154">
        <v>14</v>
      </c>
      <c r="O23">
        <f t="shared" ref="O23:O39" si="3">+E23/18</f>
        <v>307.83333333333331</v>
      </c>
      <c r="Q23">
        <f t="shared" ref="Q23:Q39" si="4">+H23/18</f>
        <v>103.83333333333333</v>
      </c>
      <c r="S23">
        <f t="shared" ref="S23:S39" si="5">+K23/18</f>
        <v>204</v>
      </c>
    </row>
    <row r="24" spans="1:19" ht="18" x14ac:dyDescent="0.2">
      <c r="A24" s="154" t="s">
        <v>275</v>
      </c>
      <c r="B24" s="154">
        <v>466</v>
      </c>
      <c r="C24" s="154">
        <v>25.9</v>
      </c>
      <c r="D24" s="154">
        <v>17</v>
      </c>
      <c r="E24" s="154">
        <v>6877</v>
      </c>
      <c r="F24" s="154">
        <v>382</v>
      </c>
      <c r="G24" s="154">
        <v>17</v>
      </c>
      <c r="H24" s="154">
        <v>3037</v>
      </c>
      <c r="I24" s="154">
        <v>169</v>
      </c>
      <c r="J24" s="154">
        <v>18</v>
      </c>
      <c r="K24" s="154">
        <v>3840</v>
      </c>
      <c r="L24" s="154">
        <v>213</v>
      </c>
      <c r="M24" s="154">
        <v>16</v>
      </c>
      <c r="O24">
        <f t="shared" si="3"/>
        <v>382.05555555555554</v>
      </c>
      <c r="Q24">
        <f t="shared" si="4"/>
        <v>168.72222222222223</v>
      </c>
      <c r="S24">
        <f t="shared" si="5"/>
        <v>213.33333333333334</v>
      </c>
    </row>
    <row r="25" spans="1:19" ht="18" x14ac:dyDescent="0.2">
      <c r="A25" s="154" t="s">
        <v>204</v>
      </c>
      <c r="B25" s="154">
        <v>413</v>
      </c>
      <c r="C25" s="154">
        <v>22.9</v>
      </c>
      <c r="D25" s="154">
        <v>13</v>
      </c>
      <c r="E25" s="154">
        <v>6196</v>
      </c>
      <c r="F25" s="154">
        <v>344</v>
      </c>
      <c r="G25" s="154">
        <v>15</v>
      </c>
      <c r="H25" s="154">
        <v>2617</v>
      </c>
      <c r="I25" s="154">
        <v>145</v>
      </c>
      <c r="J25" s="154">
        <v>14</v>
      </c>
      <c r="K25" s="154">
        <v>3579</v>
      </c>
      <c r="L25" s="154">
        <v>199</v>
      </c>
      <c r="M25" s="154">
        <v>11</v>
      </c>
      <c r="O25">
        <f t="shared" si="3"/>
        <v>344.22222222222223</v>
      </c>
      <c r="Q25">
        <f t="shared" si="4"/>
        <v>145.38888888888889</v>
      </c>
      <c r="S25">
        <f t="shared" si="5"/>
        <v>198.83333333333334</v>
      </c>
    </row>
    <row r="26" spans="1:19" ht="18" x14ac:dyDescent="0.2">
      <c r="A26" s="154" t="s">
        <v>198</v>
      </c>
      <c r="B26" s="154">
        <v>400</v>
      </c>
      <c r="C26" s="154">
        <v>22.2</v>
      </c>
      <c r="D26" s="154">
        <v>12</v>
      </c>
      <c r="E26" s="154">
        <v>5793</v>
      </c>
      <c r="F26" s="154">
        <v>322</v>
      </c>
      <c r="G26" s="154">
        <v>12</v>
      </c>
      <c r="H26" s="154">
        <v>2136</v>
      </c>
      <c r="I26" s="154">
        <v>119</v>
      </c>
      <c r="J26" s="154">
        <v>7</v>
      </c>
      <c r="K26" s="154">
        <v>3657</v>
      </c>
      <c r="L26" s="154">
        <v>203</v>
      </c>
      <c r="M26" s="154">
        <v>13</v>
      </c>
      <c r="O26">
        <f t="shared" si="3"/>
        <v>321.83333333333331</v>
      </c>
      <c r="Q26">
        <f t="shared" si="4"/>
        <v>118.66666666666667</v>
      </c>
      <c r="S26">
        <f t="shared" si="5"/>
        <v>203.16666666666666</v>
      </c>
    </row>
    <row r="27" spans="1:19" ht="18" x14ac:dyDescent="0.2">
      <c r="A27" s="154" t="s">
        <v>201</v>
      </c>
      <c r="B27" s="154">
        <v>455</v>
      </c>
      <c r="C27" s="154">
        <v>25.3</v>
      </c>
      <c r="D27" s="154">
        <v>14</v>
      </c>
      <c r="E27" s="154">
        <v>6328</v>
      </c>
      <c r="F27" s="154">
        <v>352</v>
      </c>
      <c r="G27" s="154">
        <v>16</v>
      </c>
      <c r="H27" s="154">
        <v>2721</v>
      </c>
      <c r="I27" s="154">
        <v>151</v>
      </c>
      <c r="J27" s="154">
        <v>16</v>
      </c>
      <c r="K27" s="154">
        <v>3607</v>
      </c>
      <c r="L27" s="154">
        <v>200</v>
      </c>
      <c r="M27" s="154">
        <v>12</v>
      </c>
      <c r="O27">
        <f t="shared" si="3"/>
        <v>351.55555555555554</v>
      </c>
      <c r="Q27">
        <f t="shared" si="4"/>
        <v>151.16666666666666</v>
      </c>
      <c r="S27">
        <f t="shared" si="5"/>
        <v>200.38888888888889</v>
      </c>
    </row>
    <row r="28" spans="1:19" ht="18" x14ac:dyDescent="0.2">
      <c r="A28" s="154" t="s">
        <v>276</v>
      </c>
      <c r="B28" s="154">
        <v>379</v>
      </c>
      <c r="C28" s="154">
        <v>21.1</v>
      </c>
      <c r="D28" s="154">
        <v>9</v>
      </c>
      <c r="E28" s="154">
        <v>5508</v>
      </c>
      <c r="F28" s="154">
        <v>306</v>
      </c>
      <c r="G28" s="154">
        <v>5</v>
      </c>
      <c r="H28" s="154">
        <v>2207</v>
      </c>
      <c r="I28" s="154">
        <v>123</v>
      </c>
      <c r="J28" s="154">
        <v>8</v>
      </c>
      <c r="K28" s="154">
        <v>3301</v>
      </c>
      <c r="L28" s="154">
        <v>183</v>
      </c>
      <c r="M28" s="154">
        <v>6</v>
      </c>
      <c r="O28">
        <f t="shared" si="3"/>
        <v>306</v>
      </c>
      <c r="Q28">
        <f t="shared" si="4"/>
        <v>122.61111111111111</v>
      </c>
      <c r="S28">
        <f t="shared" si="5"/>
        <v>183.38888888888889</v>
      </c>
    </row>
    <row r="29" spans="1:19" ht="18" x14ac:dyDescent="0.2">
      <c r="A29" s="154" t="s">
        <v>277</v>
      </c>
      <c r="B29" s="154">
        <v>455</v>
      </c>
      <c r="C29" s="154">
        <v>25.3</v>
      </c>
      <c r="D29" s="154">
        <v>15</v>
      </c>
      <c r="E29" s="154">
        <v>6116</v>
      </c>
      <c r="F29" s="154">
        <v>340</v>
      </c>
      <c r="G29" s="154">
        <v>14</v>
      </c>
      <c r="H29" s="154">
        <v>2289</v>
      </c>
      <c r="I29" s="154">
        <v>127</v>
      </c>
      <c r="J29" s="154">
        <v>11</v>
      </c>
      <c r="K29" s="154">
        <v>3827</v>
      </c>
      <c r="L29" s="154">
        <v>213</v>
      </c>
      <c r="M29" s="154">
        <v>15</v>
      </c>
      <c r="O29">
        <f t="shared" si="3"/>
        <v>339.77777777777777</v>
      </c>
      <c r="Q29">
        <f t="shared" si="4"/>
        <v>127.16666666666667</v>
      </c>
      <c r="S29">
        <f t="shared" si="5"/>
        <v>212.61111111111111</v>
      </c>
    </row>
    <row r="30" spans="1:19" ht="18" x14ac:dyDescent="0.2">
      <c r="A30" s="154" t="s">
        <v>278</v>
      </c>
      <c r="B30" s="154">
        <v>382</v>
      </c>
      <c r="C30" s="154">
        <v>21.2</v>
      </c>
      <c r="D30" s="154">
        <v>10</v>
      </c>
      <c r="E30" s="154">
        <v>5299</v>
      </c>
      <c r="F30" s="154">
        <v>294</v>
      </c>
      <c r="G30" s="154">
        <v>3</v>
      </c>
      <c r="H30" s="154">
        <v>2268</v>
      </c>
      <c r="I30" s="154">
        <v>126</v>
      </c>
      <c r="J30" s="154">
        <v>9</v>
      </c>
      <c r="K30" s="154">
        <v>3031</v>
      </c>
      <c r="L30" s="154">
        <v>168</v>
      </c>
      <c r="M30" s="154">
        <v>3</v>
      </c>
      <c r="O30">
        <f t="shared" si="3"/>
        <v>294.38888888888891</v>
      </c>
      <c r="Q30">
        <f t="shared" si="4"/>
        <v>126</v>
      </c>
      <c r="S30">
        <f t="shared" si="5"/>
        <v>168.38888888888889</v>
      </c>
    </row>
    <row r="31" spans="1:19" ht="18" x14ac:dyDescent="0.2">
      <c r="A31" s="154" t="s">
        <v>279</v>
      </c>
      <c r="B31" s="154">
        <v>312</v>
      </c>
      <c r="C31" s="154">
        <v>17.3</v>
      </c>
      <c r="D31" s="154">
        <v>3</v>
      </c>
      <c r="E31" s="154">
        <v>5341</v>
      </c>
      <c r="F31" s="154">
        <v>297</v>
      </c>
      <c r="G31" s="154">
        <v>4</v>
      </c>
      <c r="H31" s="154">
        <v>1992</v>
      </c>
      <c r="I31" s="154">
        <v>111</v>
      </c>
      <c r="J31" s="154">
        <v>4</v>
      </c>
      <c r="K31" s="154">
        <v>3349</v>
      </c>
      <c r="L31" s="154">
        <v>186</v>
      </c>
      <c r="M31" s="154">
        <v>8</v>
      </c>
      <c r="O31">
        <f t="shared" si="3"/>
        <v>296.72222222222223</v>
      </c>
      <c r="Q31">
        <f t="shared" si="4"/>
        <v>110.66666666666667</v>
      </c>
      <c r="S31">
        <f t="shared" si="5"/>
        <v>186.05555555555554</v>
      </c>
    </row>
    <row r="32" spans="1:19" ht="18" x14ac:dyDescent="0.2">
      <c r="A32" s="154" t="s">
        <v>280</v>
      </c>
      <c r="B32" s="154">
        <v>395</v>
      </c>
      <c r="C32" s="154">
        <v>21.9</v>
      </c>
      <c r="D32" s="154">
        <v>11</v>
      </c>
      <c r="E32" s="154">
        <v>5573</v>
      </c>
      <c r="F32" s="154">
        <v>310</v>
      </c>
      <c r="G32" s="154">
        <v>7</v>
      </c>
      <c r="H32" s="154">
        <v>2277</v>
      </c>
      <c r="I32" s="154">
        <v>127</v>
      </c>
      <c r="J32" s="154">
        <v>10</v>
      </c>
      <c r="K32" s="154">
        <v>3296</v>
      </c>
      <c r="L32" s="154">
        <v>183</v>
      </c>
      <c r="M32" s="154">
        <v>5</v>
      </c>
      <c r="O32">
        <f t="shared" si="3"/>
        <v>309.61111111111109</v>
      </c>
      <c r="Q32">
        <f t="shared" si="4"/>
        <v>126.5</v>
      </c>
      <c r="S32">
        <f t="shared" si="5"/>
        <v>183.11111111111111</v>
      </c>
    </row>
    <row r="33" spans="1:19" ht="18" x14ac:dyDescent="0.2">
      <c r="A33" s="154" t="s">
        <v>206</v>
      </c>
      <c r="B33" s="154">
        <v>348</v>
      </c>
      <c r="C33" s="154">
        <v>19.3</v>
      </c>
      <c r="D33" s="154">
        <v>7</v>
      </c>
      <c r="E33" s="154">
        <v>5911</v>
      </c>
      <c r="F33" s="154">
        <v>328</v>
      </c>
      <c r="G33" s="154">
        <v>13</v>
      </c>
      <c r="H33" s="154">
        <v>2590</v>
      </c>
      <c r="I33" s="154">
        <v>144</v>
      </c>
      <c r="J33" s="154">
        <v>13</v>
      </c>
      <c r="K33" s="154">
        <v>3321</v>
      </c>
      <c r="L33" s="154">
        <v>185</v>
      </c>
      <c r="M33" s="154">
        <v>7</v>
      </c>
      <c r="O33">
        <f t="shared" si="3"/>
        <v>328.38888888888891</v>
      </c>
      <c r="Q33">
        <f t="shared" si="4"/>
        <v>143.88888888888889</v>
      </c>
      <c r="S33">
        <f t="shared" si="5"/>
        <v>184.5</v>
      </c>
    </row>
    <row r="34" spans="1:19" ht="18" x14ac:dyDescent="0.2">
      <c r="A34" s="154" t="s">
        <v>281</v>
      </c>
      <c r="B34" s="154">
        <v>459</v>
      </c>
      <c r="C34" s="154">
        <v>25.5</v>
      </c>
      <c r="D34" s="154">
        <v>16</v>
      </c>
      <c r="E34" s="154">
        <v>5704</v>
      </c>
      <c r="F34" s="154">
        <v>317</v>
      </c>
      <c r="G34" s="154">
        <v>9</v>
      </c>
      <c r="H34" s="154">
        <v>2296</v>
      </c>
      <c r="I34" s="154">
        <v>128</v>
      </c>
      <c r="J34" s="154">
        <v>12</v>
      </c>
      <c r="K34" s="154">
        <v>3408</v>
      </c>
      <c r="L34" s="154">
        <v>189</v>
      </c>
      <c r="M34" s="154">
        <v>9</v>
      </c>
      <c r="O34">
        <f t="shared" si="3"/>
        <v>316.88888888888891</v>
      </c>
      <c r="Q34">
        <f t="shared" si="4"/>
        <v>127.55555555555556</v>
      </c>
      <c r="S34">
        <f t="shared" si="5"/>
        <v>189.33333333333334</v>
      </c>
    </row>
    <row r="35" spans="1:19" ht="18" x14ac:dyDescent="0.2">
      <c r="A35" s="154" t="s">
        <v>282</v>
      </c>
      <c r="B35" s="154">
        <v>225</v>
      </c>
      <c r="C35" s="154">
        <v>12.5</v>
      </c>
      <c r="D35" s="154">
        <v>1</v>
      </c>
      <c r="E35" s="154">
        <v>4863</v>
      </c>
      <c r="F35" s="154">
        <v>270</v>
      </c>
      <c r="G35" s="154">
        <v>2</v>
      </c>
      <c r="H35" s="154">
        <v>1859</v>
      </c>
      <c r="I35" s="154">
        <v>103</v>
      </c>
      <c r="J35" s="154">
        <v>1</v>
      </c>
      <c r="K35" s="154">
        <v>3004</v>
      </c>
      <c r="L35" s="154">
        <v>167</v>
      </c>
      <c r="M35" s="154">
        <v>2</v>
      </c>
      <c r="O35">
        <f t="shared" si="3"/>
        <v>270.16666666666669</v>
      </c>
      <c r="Q35">
        <f t="shared" si="4"/>
        <v>103.27777777777777</v>
      </c>
      <c r="S35">
        <f t="shared" si="5"/>
        <v>166.88888888888889</v>
      </c>
    </row>
    <row r="36" spans="1:19" ht="18" x14ac:dyDescent="0.2">
      <c r="A36" s="154" t="s">
        <v>209</v>
      </c>
      <c r="B36" s="154">
        <v>373</v>
      </c>
      <c r="C36" s="154">
        <v>20.7</v>
      </c>
      <c r="D36" s="154">
        <v>8</v>
      </c>
      <c r="E36" s="154">
        <v>5742</v>
      </c>
      <c r="F36" s="154">
        <v>319</v>
      </c>
      <c r="G36" s="154">
        <v>10</v>
      </c>
      <c r="H36" s="154">
        <v>2633</v>
      </c>
      <c r="I36" s="154">
        <v>146</v>
      </c>
      <c r="J36" s="154">
        <v>15</v>
      </c>
      <c r="K36" s="154">
        <v>3109</v>
      </c>
      <c r="L36" s="154">
        <v>173</v>
      </c>
      <c r="M36" s="154">
        <v>4</v>
      </c>
      <c r="O36">
        <f t="shared" si="3"/>
        <v>319</v>
      </c>
      <c r="Q36">
        <f t="shared" si="4"/>
        <v>146.27777777777777</v>
      </c>
      <c r="S36">
        <f t="shared" si="5"/>
        <v>172.72222222222223</v>
      </c>
    </row>
    <row r="37" spans="1:19" ht="18" x14ac:dyDescent="0.2">
      <c r="A37" s="154" t="s">
        <v>283</v>
      </c>
      <c r="B37" s="154">
        <v>325</v>
      </c>
      <c r="C37" s="154">
        <v>18.100000000000001</v>
      </c>
      <c r="D37" s="154">
        <v>5</v>
      </c>
      <c r="E37" s="154">
        <v>5752</v>
      </c>
      <c r="F37" s="154">
        <v>320</v>
      </c>
      <c r="G37" s="154">
        <v>11</v>
      </c>
      <c r="H37" s="154">
        <v>1910</v>
      </c>
      <c r="I37" s="154">
        <v>106</v>
      </c>
      <c r="J37" s="154">
        <v>3</v>
      </c>
      <c r="K37" s="154">
        <v>3842</v>
      </c>
      <c r="L37" s="154">
        <v>213</v>
      </c>
      <c r="M37" s="154">
        <v>17</v>
      </c>
      <c r="O37">
        <f t="shared" si="3"/>
        <v>319.55555555555554</v>
      </c>
      <c r="Q37">
        <f t="shared" si="4"/>
        <v>106.11111111111111</v>
      </c>
      <c r="S37">
        <f t="shared" si="5"/>
        <v>213.44444444444446</v>
      </c>
    </row>
    <row r="38" spans="1:19" ht="18" x14ac:dyDescent="0.2">
      <c r="A38" s="154" t="s">
        <v>284</v>
      </c>
      <c r="B38" s="154">
        <v>347</v>
      </c>
      <c r="C38" s="154">
        <v>19.3</v>
      </c>
      <c r="D38" s="154">
        <v>6</v>
      </c>
      <c r="E38" s="154">
        <v>5583</v>
      </c>
      <c r="F38" s="154">
        <v>310</v>
      </c>
      <c r="G38" s="154">
        <v>8</v>
      </c>
      <c r="H38" s="154">
        <v>2009</v>
      </c>
      <c r="I38" s="154">
        <v>112</v>
      </c>
      <c r="J38" s="154">
        <v>5</v>
      </c>
      <c r="K38" s="154">
        <v>3574</v>
      </c>
      <c r="L38" s="154">
        <v>199</v>
      </c>
      <c r="M38" s="154">
        <v>10</v>
      </c>
      <c r="O38">
        <f t="shared" si="3"/>
        <v>310.16666666666669</v>
      </c>
      <c r="Q38">
        <f t="shared" si="4"/>
        <v>111.61111111111111</v>
      </c>
      <c r="S38">
        <f t="shared" si="5"/>
        <v>198.55555555555554</v>
      </c>
    </row>
    <row r="39" spans="1:19" ht="18" x14ac:dyDescent="0.2">
      <c r="A39" s="154" t="s">
        <v>285</v>
      </c>
      <c r="B39" s="154">
        <v>492</v>
      </c>
      <c r="C39" s="154">
        <v>27.3</v>
      </c>
      <c r="D39" s="154">
        <v>18</v>
      </c>
      <c r="E39" s="154">
        <v>6933</v>
      </c>
      <c r="F39" s="154">
        <v>385</v>
      </c>
      <c r="G39" s="154">
        <v>18</v>
      </c>
      <c r="H39" s="154">
        <v>2975</v>
      </c>
      <c r="I39" s="154">
        <v>165</v>
      </c>
      <c r="J39" s="154">
        <v>17</v>
      </c>
      <c r="K39" s="154">
        <v>3958</v>
      </c>
      <c r="L39" s="154">
        <v>220</v>
      </c>
      <c r="M39" s="154">
        <v>18</v>
      </c>
      <c r="O39">
        <f t="shared" si="3"/>
        <v>385.16666666666669</v>
      </c>
      <c r="Q39">
        <f t="shared" si="4"/>
        <v>165.27777777777777</v>
      </c>
      <c r="S39">
        <f t="shared" si="5"/>
        <v>219.88888888888889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O89"/>
  <sheetViews>
    <sheetView zoomScale="125" zoomScaleNormal="125" zoomScalePageLayoutView="125" workbookViewId="0">
      <pane xSplit="4" ySplit="2" topLeftCell="AU3" activePane="bottomRight" state="frozen"/>
      <selection pane="topRight" activeCell="E1" sqref="E1"/>
      <selection pane="bottomLeft" activeCell="A3" sqref="A3"/>
      <selection pane="bottomRight" activeCell="BS3" sqref="BS3"/>
    </sheetView>
  </sheetViews>
  <sheetFormatPr baseColWidth="10" defaultColWidth="8.83203125" defaultRowHeight="13" x14ac:dyDescent="0.15"/>
  <cols>
    <col min="2" max="2" width="9.1640625" customWidth="1"/>
    <col min="3" max="3" width="7.6640625" customWidth="1"/>
    <col min="4" max="4" width="4.1640625" customWidth="1"/>
    <col min="5" max="5" width="7.1640625" customWidth="1"/>
    <col min="6" max="9" width="6.33203125" customWidth="1"/>
    <col min="10" max="10" width="7" customWidth="1"/>
    <col min="11" max="11" width="6.83203125" customWidth="1"/>
    <col min="12" max="12" width="6.6640625" customWidth="1"/>
    <col min="13" max="20" width="6.33203125" customWidth="1"/>
    <col min="21" max="21" width="7" customWidth="1"/>
    <col min="22" max="22" width="6.33203125" customWidth="1"/>
    <col min="23" max="23" width="3.1640625" customWidth="1"/>
    <col min="24" max="24" width="0.1640625" hidden="1" customWidth="1"/>
    <col min="25" max="28" width="6.33203125" hidden="1" customWidth="1"/>
    <col min="29" max="29" width="6.83203125" hidden="1" customWidth="1"/>
    <col min="30" max="30" width="1.5" hidden="1" customWidth="1"/>
    <col min="31" max="31" width="0.1640625" hidden="1" customWidth="1"/>
    <col min="32" max="32" width="6.33203125" hidden="1" customWidth="1"/>
    <col min="33" max="44" width="0.1640625" hidden="1" customWidth="1"/>
    <col min="45" max="45" width="0.33203125" hidden="1" customWidth="1"/>
    <col min="46" max="46" width="2.5" customWidth="1"/>
    <col min="47" max="47" width="1" customWidth="1"/>
    <col min="48" max="48" width="22.33203125" customWidth="1"/>
    <col min="55" max="55" width="2.1640625" customWidth="1"/>
    <col min="58" max="58" width="2.83203125" customWidth="1"/>
    <col min="61" max="61" width="1.33203125" customWidth="1"/>
    <col min="62" max="62" width="6.1640625" customWidth="1"/>
    <col min="63" max="63" width="5.6640625" customWidth="1"/>
    <col min="64" max="65" width="8" customWidth="1"/>
    <col min="66" max="66" width="6" customWidth="1"/>
    <col min="67" max="67" width="7.1640625" customWidth="1"/>
  </cols>
  <sheetData>
    <row r="1" spans="1:67" x14ac:dyDescent="0.15">
      <c r="A1" s="2" t="s">
        <v>0</v>
      </c>
      <c r="E1" s="2" t="s">
        <v>253</v>
      </c>
      <c r="U1" s="2"/>
      <c r="AS1" s="7"/>
      <c r="AT1" s="7"/>
      <c r="AW1" s="7" t="s">
        <v>93</v>
      </c>
      <c r="AX1" s="7" t="s">
        <v>93</v>
      </c>
      <c r="BD1" s="7" t="s">
        <v>93</v>
      </c>
      <c r="BE1" s="7" t="s">
        <v>93</v>
      </c>
      <c r="BG1" s="7" t="s">
        <v>94</v>
      </c>
      <c r="BH1" s="7" t="s">
        <v>94</v>
      </c>
      <c r="BJ1" s="7" t="s">
        <v>93</v>
      </c>
      <c r="BL1" s="7" t="s">
        <v>94</v>
      </c>
      <c r="BM1" s="7"/>
    </row>
    <row r="2" spans="1:67" x14ac:dyDescent="0.15">
      <c r="A2" s="8" t="s">
        <v>53</v>
      </c>
      <c r="E2" s="6" t="s">
        <v>240</v>
      </c>
      <c r="F2" s="6" t="s">
        <v>241</v>
      </c>
      <c r="G2" s="7" t="s">
        <v>242</v>
      </c>
      <c r="H2" s="7" t="s">
        <v>243</v>
      </c>
      <c r="I2" s="7" t="s">
        <v>244</v>
      </c>
      <c r="J2" s="6" t="s">
        <v>245</v>
      </c>
      <c r="K2" s="6" t="s">
        <v>52</v>
      </c>
      <c r="L2" s="7" t="s">
        <v>246</v>
      </c>
      <c r="M2" s="7" t="s">
        <v>286</v>
      </c>
      <c r="N2" s="7" t="s">
        <v>247</v>
      </c>
      <c r="O2" s="7" t="s">
        <v>98</v>
      </c>
      <c r="P2" s="7" t="s">
        <v>248</v>
      </c>
      <c r="Q2" s="7" t="s">
        <v>249</v>
      </c>
      <c r="R2" s="7" t="s">
        <v>250</v>
      </c>
      <c r="S2" s="7" t="s">
        <v>237</v>
      </c>
      <c r="T2" s="7" t="s">
        <v>251</v>
      </c>
      <c r="U2" s="7" t="s">
        <v>81</v>
      </c>
      <c r="V2" s="7" t="s">
        <v>252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>
        <v>1</v>
      </c>
      <c r="AR2" s="2"/>
      <c r="AS2" s="7"/>
      <c r="AT2" s="7"/>
      <c r="AU2" s="7"/>
      <c r="AV2" s="2" t="s">
        <v>125</v>
      </c>
      <c r="AW2" s="7" t="s">
        <v>2</v>
      </c>
      <c r="AX2" s="7" t="s">
        <v>3</v>
      </c>
      <c r="AY2" s="7" t="s">
        <v>96</v>
      </c>
      <c r="AZ2" s="7" t="s">
        <v>97</v>
      </c>
      <c r="BA2" s="7" t="s">
        <v>94</v>
      </c>
      <c r="BB2" s="7" t="s">
        <v>112</v>
      </c>
      <c r="BD2" s="7" t="s">
        <v>2</v>
      </c>
      <c r="BE2" s="7" t="s">
        <v>3</v>
      </c>
      <c r="BG2" s="7" t="s">
        <v>2</v>
      </c>
      <c r="BH2" s="7" t="s">
        <v>3</v>
      </c>
      <c r="BI2" s="2"/>
      <c r="BJ2" s="7" t="s">
        <v>145</v>
      </c>
      <c r="BL2" s="7" t="s">
        <v>145</v>
      </c>
      <c r="BM2" s="7"/>
      <c r="BO2" s="7" t="s">
        <v>146</v>
      </c>
    </row>
    <row r="3" spans="1:67" x14ac:dyDescent="0.15">
      <c r="A3" s="102" t="s">
        <v>1</v>
      </c>
      <c r="B3" s="101"/>
      <c r="C3" s="101"/>
      <c r="D3" s="101"/>
      <c r="E3" s="105">
        <f>'[1]Cumulative Stats'!$M11</f>
        <v>287</v>
      </c>
      <c r="F3" s="105">
        <f>'[2]Cumulative Stats'!$M11</f>
        <v>304</v>
      </c>
      <c r="G3" s="105">
        <f>'[3]Cumulative Stats'!$M11</f>
        <v>405</v>
      </c>
      <c r="H3" s="105">
        <f>'[4]Cumulative Stats'!$M11</f>
        <v>366</v>
      </c>
      <c r="I3" s="105">
        <f>'[5]Cumulative Stats'!$M11</f>
        <v>353</v>
      </c>
      <c r="J3" s="105">
        <f>'[6]Cumulative Stats'!$M11</f>
        <v>391</v>
      </c>
      <c r="K3" s="105">
        <f>'[7]Cumulative Stats'!$M11</f>
        <v>307</v>
      </c>
      <c r="L3" s="105">
        <f>'[8]Cumulative Stats'!$M11</f>
        <v>367</v>
      </c>
      <c r="M3" s="105">
        <f>'[9]Cumulative Stats'!$M11</f>
        <v>347</v>
      </c>
      <c r="N3" s="105">
        <f>'[10]Cumulative Stats'!$M11</f>
        <v>262</v>
      </c>
      <c r="O3" s="105">
        <f>'[11]Cumulative Stats'!$M11</f>
        <v>349</v>
      </c>
      <c r="P3" s="105">
        <f>'[12]Cumulative Stats'!$M11</f>
        <v>356</v>
      </c>
      <c r="Q3" s="105">
        <f>'[13]Cumulative Stats'!$M11</f>
        <v>392</v>
      </c>
      <c r="R3" s="105">
        <f>'[14]Cumulative Stats'!$M11</f>
        <v>309</v>
      </c>
      <c r="S3" s="105">
        <f>'[15]Cumulative Stats'!$M11</f>
        <v>362</v>
      </c>
      <c r="T3" s="105">
        <f>'[16]Cumulative Stats'!$M11</f>
        <v>332</v>
      </c>
      <c r="U3" s="105">
        <f>'[17]Cumulative Stats'!$M11</f>
        <v>347</v>
      </c>
      <c r="V3" s="105">
        <f>'[18]Cumulative Stats'!$M11</f>
        <v>405</v>
      </c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2">
        <f>+AK2+1</f>
        <v>2</v>
      </c>
      <c r="AR3" s="2"/>
      <c r="AS3" s="38"/>
      <c r="AT3" s="38">
        <v>1</v>
      </c>
      <c r="AU3" s="38"/>
      <c r="AV3" s="139" t="s">
        <v>254</v>
      </c>
      <c r="AW3" s="38">
        <f t="shared" ref="AW3:AW20" si="0">HLOOKUP($BM3,$E$2:$V$81,12)</f>
        <v>1780</v>
      </c>
      <c r="AX3" s="38">
        <f t="shared" ref="AX3:AX20" si="1">HLOOKUP($BM3,$E$2:$V$81,21)</f>
        <v>2924</v>
      </c>
      <c r="AY3" s="38">
        <f t="shared" ref="AY3:AY20" si="2">+AX3+AW3</f>
        <v>4704</v>
      </c>
      <c r="AZ3" s="3">
        <f t="shared" ref="AZ3:AZ20" si="3">HLOOKUP($BM3,$E$2:$V$81,25)</f>
        <v>261.33333333333331</v>
      </c>
      <c r="BA3" s="155">
        <v>250.94444444444446</v>
      </c>
      <c r="BB3" s="3">
        <f t="shared" ref="BB3:BB20" si="4">+AZ3-BA3</f>
        <v>10.388888888888857</v>
      </c>
      <c r="BD3" s="3">
        <f t="shared" ref="BD3:BD20" si="5">HLOOKUP($BM3,$E$2:$V$81,14)</f>
        <v>98.888888888888886</v>
      </c>
      <c r="BE3" s="3">
        <f t="shared" ref="BE3:BE20" si="6">HLOOKUP($BM3,$E$2:$V$81,24)</f>
        <v>162.44444444444446</v>
      </c>
      <c r="BG3" s="155">
        <v>114.5</v>
      </c>
      <c r="BH3" s="3">
        <v>136.44444444444446</v>
      </c>
      <c r="BI3" s="3"/>
      <c r="BJ3" s="40">
        <f t="shared" ref="BJ3:BJ20" si="7">HLOOKUP($BM3,$E$2:$V$81,19)</f>
        <v>88</v>
      </c>
      <c r="BK3" s="45">
        <f>+BJ3/+PASSING!$B$1</f>
        <v>4.8888888888888893</v>
      </c>
      <c r="BL3" s="40">
        <v>73</v>
      </c>
      <c r="BM3" s="3" t="s">
        <v>240</v>
      </c>
      <c r="BN3" s="45">
        <f t="shared" ref="BN3:BN20" si="8">+BL3/18</f>
        <v>4.0555555555555554</v>
      </c>
      <c r="BO3" s="45">
        <f t="shared" ref="BO3:BO20" si="9">+BK3-BN3</f>
        <v>0.83333333333333393</v>
      </c>
    </row>
    <row r="4" spans="1:67" x14ac:dyDescent="0.15">
      <c r="A4" s="103" t="s">
        <v>2</v>
      </c>
      <c r="B4" s="101"/>
      <c r="C4" s="101"/>
      <c r="D4" s="101"/>
      <c r="E4" s="105">
        <f>'[1]Cumulative Stats'!$M12</f>
        <v>99</v>
      </c>
      <c r="F4" s="105">
        <f>'[2]Cumulative Stats'!$M12</f>
        <v>109</v>
      </c>
      <c r="G4" s="105">
        <f>'[3]Cumulative Stats'!$M12</f>
        <v>184</v>
      </c>
      <c r="H4" s="105">
        <f>'[4]Cumulative Stats'!$M12</f>
        <v>158</v>
      </c>
      <c r="I4" s="105">
        <f>'[5]Cumulative Stats'!$M12</f>
        <v>106</v>
      </c>
      <c r="J4" s="105">
        <f>'[6]Cumulative Stats'!$M12</f>
        <v>161</v>
      </c>
      <c r="K4" s="105">
        <f>'[7]Cumulative Stats'!$M12</f>
        <v>117</v>
      </c>
      <c r="L4" s="105">
        <f>'[8]Cumulative Stats'!$M12</f>
        <v>147</v>
      </c>
      <c r="M4" s="105">
        <f>'[9]Cumulative Stats'!$M12</f>
        <v>141</v>
      </c>
      <c r="N4" s="105">
        <f>'[10]Cumulative Stats'!$M12</f>
        <v>73</v>
      </c>
      <c r="O4" s="105">
        <f>'[11]Cumulative Stats'!$M12</f>
        <v>150</v>
      </c>
      <c r="P4" s="105">
        <f>'[12]Cumulative Stats'!$M12</f>
        <v>150</v>
      </c>
      <c r="Q4" s="105">
        <f>'[13]Cumulative Stats'!$M12</f>
        <v>185</v>
      </c>
      <c r="R4" s="105">
        <f>'[14]Cumulative Stats'!$M12</f>
        <v>96</v>
      </c>
      <c r="S4" s="105">
        <f>'[15]Cumulative Stats'!$M12</f>
        <v>164</v>
      </c>
      <c r="T4" s="105">
        <f>'[16]Cumulative Stats'!$M12</f>
        <v>112</v>
      </c>
      <c r="U4" s="105">
        <f>'[17]Cumulative Stats'!$M12</f>
        <v>118</v>
      </c>
      <c r="V4" s="105">
        <f>'[18]Cumulative Stats'!$M12</f>
        <v>205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2">
        <f t="shared" ref="AK4:AK32" si="10">+AK3+1</f>
        <v>3</v>
      </c>
      <c r="AR4" s="2"/>
      <c r="AS4" s="38"/>
      <c r="AT4" s="38">
        <f>+AT3+1</f>
        <v>2</v>
      </c>
      <c r="AU4" s="38"/>
      <c r="AV4" s="153" t="s">
        <v>263</v>
      </c>
      <c r="AW4" s="38">
        <f t="shared" si="0"/>
        <v>1322</v>
      </c>
      <c r="AX4" s="38">
        <f t="shared" si="1"/>
        <v>3580</v>
      </c>
      <c r="AY4" s="38">
        <f t="shared" si="2"/>
        <v>4902</v>
      </c>
      <c r="AZ4" s="3">
        <f t="shared" si="3"/>
        <v>272.33333333333331</v>
      </c>
      <c r="BA4" s="155">
        <v>296.72222222222223</v>
      </c>
      <c r="BB4" s="3">
        <f t="shared" si="4"/>
        <v>-24.388888888888914</v>
      </c>
      <c r="BD4" s="3">
        <f t="shared" si="5"/>
        <v>73.444444444444443</v>
      </c>
      <c r="BE4" s="3">
        <f t="shared" si="6"/>
        <v>198.88888888888889</v>
      </c>
      <c r="BG4" s="155">
        <v>110.66666666666667</v>
      </c>
      <c r="BH4" s="3">
        <v>186.05555555555554</v>
      </c>
      <c r="BI4" s="3"/>
      <c r="BJ4" s="40">
        <f t="shared" si="7"/>
        <v>25</v>
      </c>
      <c r="BK4" s="45">
        <f>+BJ4/+PASSING!$B$1</f>
        <v>1.3888888888888888</v>
      </c>
      <c r="BL4" s="40">
        <v>34</v>
      </c>
      <c r="BM4" s="3" t="s">
        <v>247</v>
      </c>
      <c r="BN4" s="45">
        <f t="shared" si="8"/>
        <v>1.8888888888888888</v>
      </c>
      <c r="BO4" s="45">
        <f t="shared" si="9"/>
        <v>-0.5</v>
      </c>
    </row>
    <row r="5" spans="1:67" x14ac:dyDescent="0.15">
      <c r="A5" s="103" t="s">
        <v>3</v>
      </c>
      <c r="B5" s="101"/>
      <c r="C5" s="101"/>
      <c r="D5" s="101"/>
      <c r="E5" s="105">
        <f>'[1]Cumulative Stats'!$M13</f>
        <v>164</v>
      </c>
      <c r="F5" s="105">
        <f>'[2]Cumulative Stats'!$M13</f>
        <v>169</v>
      </c>
      <c r="G5" s="105">
        <f>'[3]Cumulative Stats'!$M13</f>
        <v>197</v>
      </c>
      <c r="H5" s="105">
        <f>'[4]Cumulative Stats'!$M13</f>
        <v>174</v>
      </c>
      <c r="I5" s="105">
        <f>'[5]Cumulative Stats'!$M13</f>
        <v>214</v>
      </c>
      <c r="J5" s="105">
        <f>'[6]Cumulative Stats'!$M13</f>
        <v>202</v>
      </c>
      <c r="K5" s="105">
        <f>'[7]Cumulative Stats'!$M13</f>
        <v>153</v>
      </c>
      <c r="L5" s="105">
        <f>'[8]Cumulative Stats'!$M13</f>
        <v>187</v>
      </c>
      <c r="M5" s="105">
        <f>'[9]Cumulative Stats'!$M13</f>
        <v>172</v>
      </c>
      <c r="N5" s="105">
        <f>'[10]Cumulative Stats'!$M13</f>
        <v>166</v>
      </c>
      <c r="O5" s="105">
        <f>'[11]Cumulative Stats'!$M13</f>
        <v>163</v>
      </c>
      <c r="P5" s="105">
        <f>'[12]Cumulative Stats'!$M13</f>
        <v>169</v>
      </c>
      <c r="Q5" s="105">
        <f>'[13]Cumulative Stats'!$M13</f>
        <v>166</v>
      </c>
      <c r="R5" s="105">
        <f>'[14]Cumulative Stats'!$M13</f>
        <v>180</v>
      </c>
      <c r="S5" s="105">
        <f>'[15]Cumulative Stats'!$M13</f>
        <v>175</v>
      </c>
      <c r="T5" s="105">
        <f>'[16]Cumulative Stats'!$M13</f>
        <v>187</v>
      </c>
      <c r="U5" s="105">
        <f>'[17]Cumulative Stats'!$M13</f>
        <v>191</v>
      </c>
      <c r="V5" s="105">
        <f>'[18]Cumulative Stats'!$M13</f>
        <v>168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2">
        <f t="shared" si="10"/>
        <v>4</v>
      </c>
      <c r="AR5" s="2"/>
      <c r="AS5" s="38"/>
      <c r="AT5" s="38">
        <f t="shared" ref="AT5:AT20" si="11">+AT4+1</f>
        <v>3</v>
      </c>
      <c r="AU5" s="38"/>
      <c r="AV5" s="139" t="s">
        <v>298</v>
      </c>
      <c r="AW5" s="38">
        <f t="shared" si="0"/>
        <v>1552</v>
      </c>
      <c r="AX5" s="38">
        <f t="shared" si="1"/>
        <v>3625</v>
      </c>
      <c r="AY5" s="38">
        <f t="shared" si="2"/>
        <v>5177</v>
      </c>
      <c r="AZ5" s="3">
        <f t="shared" si="3"/>
        <v>287.61111111111109</v>
      </c>
      <c r="BA5" s="155">
        <v>270.16666666666669</v>
      </c>
      <c r="BB5" s="3">
        <f t="shared" si="4"/>
        <v>17.4444444444444</v>
      </c>
      <c r="BD5" s="3">
        <f t="shared" si="5"/>
        <v>86.222222222222229</v>
      </c>
      <c r="BE5" s="3">
        <f t="shared" si="6"/>
        <v>201.38888888888889</v>
      </c>
      <c r="BG5" s="155">
        <v>103.27777777777777</v>
      </c>
      <c r="BH5" s="3">
        <v>166.88888888888889</v>
      </c>
      <c r="BI5" s="3"/>
      <c r="BJ5" s="40">
        <f t="shared" si="7"/>
        <v>29</v>
      </c>
      <c r="BK5" s="45">
        <f>+BJ5/+PASSING!$B$1</f>
        <v>1.6111111111111112</v>
      </c>
      <c r="BL5" s="40">
        <v>48</v>
      </c>
      <c r="BM5" s="3" t="s">
        <v>250</v>
      </c>
      <c r="BN5" s="45">
        <f t="shared" si="8"/>
        <v>2.6666666666666665</v>
      </c>
      <c r="BO5" s="45">
        <f t="shared" si="9"/>
        <v>-1.0555555555555554</v>
      </c>
    </row>
    <row r="6" spans="1:67" x14ac:dyDescent="0.15">
      <c r="A6" s="103" t="s">
        <v>4</v>
      </c>
      <c r="B6" s="101"/>
      <c r="C6" s="101"/>
      <c r="D6" s="101"/>
      <c r="E6" s="105">
        <f>'[1]Cumulative Stats'!$M14</f>
        <v>24</v>
      </c>
      <c r="F6" s="105">
        <f>'[2]Cumulative Stats'!$M14</f>
        <v>26</v>
      </c>
      <c r="G6" s="105">
        <f>'[3]Cumulative Stats'!$M14</f>
        <v>24</v>
      </c>
      <c r="H6" s="105">
        <f>'[4]Cumulative Stats'!$M14</f>
        <v>34</v>
      </c>
      <c r="I6" s="105">
        <f>'[5]Cumulative Stats'!$M14</f>
        <v>33</v>
      </c>
      <c r="J6" s="105">
        <f>'[6]Cumulative Stats'!$M14</f>
        <v>29</v>
      </c>
      <c r="K6" s="105">
        <f>'[7]Cumulative Stats'!$M14</f>
        <v>36</v>
      </c>
      <c r="L6" s="105">
        <f>'[8]Cumulative Stats'!$M14</f>
        <v>33</v>
      </c>
      <c r="M6" s="105">
        <f>'[9]Cumulative Stats'!$M14</f>
        <v>34</v>
      </c>
      <c r="N6" s="105">
        <f>'[10]Cumulative Stats'!$M14</f>
        <v>23</v>
      </c>
      <c r="O6" s="105">
        <f>'[11]Cumulative Stats'!$M14</f>
        <v>36</v>
      </c>
      <c r="P6" s="105">
        <f>'[12]Cumulative Stats'!$M14</f>
        <v>37</v>
      </c>
      <c r="Q6" s="105">
        <f>'[13]Cumulative Stats'!$M14</f>
        <v>41</v>
      </c>
      <c r="R6" s="105">
        <f>'[14]Cumulative Stats'!$M14</f>
        <v>32</v>
      </c>
      <c r="S6" s="105">
        <f>'[15]Cumulative Stats'!$M14</f>
        <v>23</v>
      </c>
      <c r="T6" s="105">
        <f>'[16]Cumulative Stats'!$M14</f>
        <v>33</v>
      </c>
      <c r="U6" s="105">
        <f>'[17]Cumulative Stats'!$M14</f>
        <v>38</v>
      </c>
      <c r="V6" s="105">
        <f>'[18]Cumulative Stats'!$M14</f>
        <v>31</v>
      </c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2">
        <f t="shared" si="10"/>
        <v>5</v>
      </c>
      <c r="AR6" s="2"/>
      <c r="AS6" s="38"/>
      <c r="AT6" s="38">
        <f t="shared" si="11"/>
        <v>4</v>
      </c>
      <c r="AU6" s="38"/>
      <c r="AV6" s="152" t="s">
        <v>255</v>
      </c>
      <c r="AW6" s="38">
        <f t="shared" si="0"/>
        <v>1815</v>
      </c>
      <c r="AX6" s="38">
        <f t="shared" si="1"/>
        <v>3439</v>
      </c>
      <c r="AY6" s="38">
        <f t="shared" si="2"/>
        <v>5254</v>
      </c>
      <c r="AZ6" s="3">
        <f t="shared" si="3"/>
        <v>291.88888888888891</v>
      </c>
      <c r="BA6" s="155">
        <v>307.83333333333331</v>
      </c>
      <c r="BB6" s="3">
        <f t="shared" si="4"/>
        <v>-15.9444444444444</v>
      </c>
      <c r="BD6" s="3">
        <f t="shared" si="5"/>
        <v>100.83333333333333</v>
      </c>
      <c r="BE6" s="3">
        <f t="shared" si="6"/>
        <v>191.05555555555554</v>
      </c>
      <c r="BG6" s="155">
        <v>103.83333333333333</v>
      </c>
      <c r="BH6" s="3">
        <v>204</v>
      </c>
      <c r="BI6" s="3"/>
      <c r="BJ6" s="40">
        <f t="shared" si="7"/>
        <v>39</v>
      </c>
      <c r="BK6" s="45">
        <f>+BJ6/+PASSING!$B$1</f>
        <v>2.1666666666666665</v>
      </c>
      <c r="BL6" s="40">
        <v>45</v>
      </c>
      <c r="BM6" s="3" t="s">
        <v>241</v>
      </c>
      <c r="BN6" s="45">
        <f t="shared" si="8"/>
        <v>2.5</v>
      </c>
      <c r="BO6" s="45">
        <f t="shared" si="9"/>
        <v>-0.33333333333333348</v>
      </c>
    </row>
    <row r="7" spans="1:67" x14ac:dyDescent="0.15">
      <c r="A7" s="104" t="s">
        <v>126</v>
      </c>
      <c r="B7" s="101"/>
      <c r="C7" s="101"/>
      <c r="D7" s="101"/>
      <c r="E7" s="106" t="str">
        <f>'[1]Cumulative Stats'!$S$15</f>
        <v>63/197</v>
      </c>
      <c r="F7" s="106" t="str">
        <f>'[2]Cumulative Stats'!$S$15</f>
        <v>64/198</v>
      </c>
      <c r="G7" s="106" t="str">
        <f>'[3]Cumulative Stats'!$S$15</f>
        <v>79/194</v>
      </c>
      <c r="H7" s="106" t="str">
        <f>'[4]Cumulative Stats'!$S$15</f>
        <v>77/195</v>
      </c>
      <c r="I7" s="106" t="str">
        <f>'[5]Cumulative Stats'!$S$15</f>
        <v>71/207</v>
      </c>
      <c r="J7" s="106" t="str">
        <f>'[6]Cumulative Stats'!$S$15</f>
        <v>74/178</v>
      </c>
      <c r="K7" s="106" t="str">
        <f>'[7]Cumulative Stats'!$S$15</f>
        <v>75/203</v>
      </c>
      <c r="L7" s="106" t="str">
        <f>'[8]Cumulative Stats'!$S$15</f>
        <v>77/195</v>
      </c>
      <c r="M7" s="106" t="str">
        <f>'[9]Cumulative Stats'!$S$15</f>
        <v>73/206</v>
      </c>
      <c r="N7" s="106" t="str">
        <f>'[10]Cumulative Stats'!$S$15</f>
        <v>64/197</v>
      </c>
      <c r="O7" s="106" t="str">
        <f>'[11]Cumulative Stats'!$S$15</f>
        <v>73/190</v>
      </c>
      <c r="P7" s="106" t="str">
        <f>'[12]Cumulative Stats'!$S$15</f>
        <v>71/190</v>
      </c>
      <c r="Q7" s="106" t="str">
        <f>'[13]Cumulative Stats'!$S$15</f>
        <v>83/208</v>
      </c>
      <c r="R7" s="106" t="str">
        <f>'[14]Cumulative Stats'!$S$15</f>
        <v>86/212</v>
      </c>
      <c r="S7" s="106" t="str">
        <f>'[15]Cumulative Stats'!$S$15</f>
        <v>82/185</v>
      </c>
      <c r="T7" s="106" t="str">
        <f>'[16]Cumulative Stats'!$S$15</f>
        <v>68/209</v>
      </c>
      <c r="U7" s="106" t="str">
        <f>'[17]Cumulative Stats'!$S$15</f>
        <v>92/223</v>
      </c>
      <c r="V7" s="106" t="str">
        <f>'[18]Cumulative Stats'!$S$15</f>
        <v>87/196</v>
      </c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2">
        <f t="shared" si="10"/>
        <v>6</v>
      </c>
      <c r="AR7" s="2"/>
      <c r="AS7" s="38"/>
      <c r="AT7" s="38">
        <f t="shared" si="11"/>
        <v>5</v>
      </c>
      <c r="AU7" s="38"/>
      <c r="AV7" s="153" t="s">
        <v>260</v>
      </c>
      <c r="AW7" s="38">
        <f t="shared" si="0"/>
        <v>2031</v>
      </c>
      <c r="AX7" s="38">
        <f t="shared" si="1"/>
        <v>3408</v>
      </c>
      <c r="AY7" s="38">
        <f t="shared" si="2"/>
        <v>5439</v>
      </c>
      <c r="AZ7" s="3">
        <f t="shared" si="3"/>
        <v>302.16666666666669</v>
      </c>
      <c r="BA7" s="155">
        <v>306</v>
      </c>
      <c r="BB7" s="3">
        <f t="shared" si="4"/>
        <v>-3.8333333333333144</v>
      </c>
      <c r="BD7" s="3">
        <f t="shared" si="5"/>
        <v>112.83333333333333</v>
      </c>
      <c r="BE7" s="3">
        <f t="shared" si="6"/>
        <v>189.33333333333334</v>
      </c>
      <c r="BG7" s="155">
        <v>122.61111111111111</v>
      </c>
      <c r="BH7" s="3">
        <v>183.38888888888889</v>
      </c>
      <c r="BI7" s="3"/>
      <c r="BJ7" s="40">
        <f t="shared" si="7"/>
        <v>55</v>
      </c>
      <c r="BK7" s="45">
        <f>+BJ7/+PASSING!$B$1</f>
        <v>3.0555555555555554</v>
      </c>
      <c r="BL7" s="40">
        <v>54</v>
      </c>
      <c r="BM7" s="3" t="s">
        <v>52</v>
      </c>
      <c r="BN7" s="45">
        <f t="shared" si="8"/>
        <v>3</v>
      </c>
      <c r="BO7" s="45">
        <f t="shared" si="9"/>
        <v>5.5555555555555358E-2</v>
      </c>
    </row>
    <row r="8" spans="1:67" x14ac:dyDescent="0.15">
      <c r="A8" s="104" t="s">
        <v>127</v>
      </c>
      <c r="B8" s="101"/>
      <c r="C8" s="101"/>
      <c r="D8" s="101"/>
      <c r="E8" s="107">
        <f>'[1]Cumulative Stats'!$N$15</f>
        <v>0.31979695431472083</v>
      </c>
      <c r="F8" s="107">
        <f>'[2]Cumulative Stats'!$N$15</f>
        <v>0.32323232323232326</v>
      </c>
      <c r="G8" s="107">
        <f>'[3]Cumulative Stats'!$N$15</f>
        <v>0.40721649484536082</v>
      </c>
      <c r="H8" s="107">
        <f>'[4]Cumulative Stats'!$N$15</f>
        <v>0.39487179487179486</v>
      </c>
      <c r="I8" s="107">
        <f>'[5]Cumulative Stats'!$N$15</f>
        <v>0.34299516908212563</v>
      </c>
      <c r="J8" s="107">
        <f>'[6]Cumulative Stats'!$N$15</f>
        <v>0.4157303370786517</v>
      </c>
      <c r="K8" s="107">
        <f>'[7]Cumulative Stats'!$N$15</f>
        <v>0.36945812807881773</v>
      </c>
      <c r="L8" s="107">
        <f>'[8]Cumulative Stats'!$N$15</f>
        <v>0.39487179487179486</v>
      </c>
      <c r="M8" s="107">
        <f>'[9]Cumulative Stats'!$N$15</f>
        <v>0.35436893203883496</v>
      </c>
      <c r="N8" s="107">
        <f>'[10]Cumulative Stats'!$N$15</f>
        <v>0.32487309644670048</v>
      </c>
      <c r="O8" s="107">
        <f>'[11]Cumulative Stats'!$N$15</f>
        <v>0.38421052631578945</v>
      </c>
      <c r="P8" s="107">
        <f>'[12]Cumulative Stats'!$N$15</f>
        <v>0.37368421052631579</v>
      </c>
      <c r="Q8" s="107">
        <f>'[13]Cumulative Stats'!$N$15</f>
        <v>0.39903846153846156</v>
      </c>
      <c r="R8" s="107">
        <f>'[14]Cumulative Stats'!$N$15</f>
        <v>0.40566037735849059</v>
      </c>
      <c r="S8" s="107">
        <f>'[15]Cumulative Stats'!$N$15</f>
        <v>0.44324324324324327</v>
      </c>
      <c r="T8" s="107">
        <f>'[16]Cumulative Stats'!$N$15</f>
        <v>0.32535885167464113</v>
      </c>
      <c r="U8" s="107">
        <f>'[17]Cumulative Stats'!$N$15</f>
        <v>0.41255605381165922</v>
      </c>
      <c r="V8" s="107">
        <f>'[18]Cumulative Stats'!$N$15</f>
        <v>0.44387755102040816</v>
      </c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2">
        <f t="shared" si="10"/>
        <v>7</v>
      </c>
      <c r="AR8" s="2"/>
      <c r="AS8" s="38"/>
      <c r="AT8" s="38">
        <f t="shared" si="11"/>
        <v>6</v>
      </c>
      <c r="AU8" s="38"/>
      <c r="AV8" s="153" t="s">
        <v>264</v>
      </c>
      <c r="AW8" s="38">
        <f t="shared" si="0"/>
        <v>2201</v>
      </c>
      <c r="AX8" s="38">
        <f t="shared" si="1"/>
        <v>3348</v>
      </c>
      <c r="AY8" s="38">
        <f t="shared" si="2"/>
        <v>5549</v>
      </c>
      <c r="AZ8" s="3">
        <f t="shared" si="3"/>
        <v>308.27777777777777</v>
      </c>
      <c r="BA8" s="155">
        <v>309.61111111111109</v>
      </c>
      <c r="BB8" s="3">
        <f t="shared" si="4"/>
        <v>-1.3333333333333144</v>
      </c>
      <c r="BD8" s="3">
        <f t="shared" si="5"/>
        <v>122.27777777777777</v>
      </c>
      <c r="BE8" s="3">
        <f t="shared" si="6"/>
        <v>186</v>
      </c>
      <c r="BG8" s="155">
        <v>126.5</v>
      </c>
      <c r="BH8" s="3">
        <v>183.11111111111111</v>
      </c>
      <c r="BI8" s="40"/>
      <c r="BJ8" s="40">
        <f t="shared" si="7"/>
        <v>37</v>
      </c>
      <c r="BK8" s="45">
        <f>+BJ8/+PASSING!$B$1</f>
        <v>2.0555555555555554</v>
      </c>
      <c r="BL8" s="40">
        <v>40</v>
      </c>
      <c r="BM8" s="139" t="s">
        <v>98</v>
      </c>
      <c r="BN8" s="45">
        <f t="shared" si="8"/>
        <v>2.2222222222222223</v>
      </c>
      <c r="BO8" s="45">
        <f t="shared" si="9"/>
        <v>-0.16666666666666696</v>
      </c>
    </row>
    <row r="9" spans="1:67" x14ac:dyDescent="0.15">
      <c r="A9" s="104" t="s">
        <v>156</v>
      </c>
      <c r="B9" s="101"/>
      <c r="C9" s="101"/>
      <c r="D9" s="101"/>
      <c r="E9" s="106" t="str">
        <f>'[1]Cumulative Stats'!$S$16</f>
        <v>8/15</v>
      </c>
      <c r="F9" s="106" t="str">
        <f>'[2]Cumulative Stats'!$S$16</f>
        <v>6/10</v>
      </c>
      <c r="G9" s="106" t="str">
        <f>'[3]Cumulative Stats'!$S$16</f>
        <v>5/11</v>
      </c>
      <c r="H9" s="106" t="str">
        <f>'[4]Cumulative Stats'!$S$16</f>
        <v>5/12</v>
      </c>
      <c r="I9" s="106" t="str">
        <f>'[5]Cumulative Stats'!$S$16</f>
        <v>7/21</v>
      </c>
      <c r="J9" s="106" t="str">
        <f>'[6]Cumulative Stats'!$S$16</f>
        <v>8/21</v>
      </c>
      <c r="K9" s="106" t="str">
        <f>'[7]Cumulative Stats'!$S$16</f>
        <v>2/8</v>
      </c>
      <c r="L9" s="106" t="str">
        <f>'[8]Cumulative Stats'!$S$16</f>
        <v>7/14</v>
      </c>
      <c r="M9" s="106" t="str">
        <f>'[9]Cumulative Stats'!$S$16</f>
        <v>5/8</v>
      </c>
      <c r="N9" s="106" t="str">
        <f>'[10]Cumulative Stats'!$S$16</f>
        <v>7/17</v>
      </c>
      <c r="O9" s="106" t="str">
        <f>'[11]Cumulative Stats'!$S$16</f>
        <v>10/18</v>
      </c>
      <c r="P9" s="106" t="str">
        <f>'[12]Cumulative Stats'!$S$16</f>
        <v>5/12</v>
      </c>
      <c r="Q9" s="106" t="str">
        <f>'[13]Cumulative Stats'!$S$16</f>
        <v>6/15</v>
      </c>
      <c r="R9" s="106" t="str">
        <f>'[14]Cumulative Stats'!$S$16</f>
        <v>5/19</v>
      </c>
      <c r="S9" s="106" t="str">
        <f>'[15]Cumulative Stats'!$S$16</f>
        <v>5/11</v>
      </c>
      <c r="T9" s="106" t="str">
        <f>'[16]Cumulative Stats'!$S$16</f>
        <v>4/14</v>
      </c>
      <c r="U9" s="106" t="str">
        <f>'[17]Cumulative Stats'!$S$16</f>
        <v>5/11</v>
      </c>
      <c r="V9" s="106" t="str">
        <f>'[18]Cumulative Stats'!$S$16</f>
        <v>5/9</v>
      </c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2">
        <f t="shared" si="10"/>
        <v>8</v>
      </c>
      <c r="AR9" s="2"/>
      <c r="AS9" s="38"/>
      <c r="AT9" s="38">
        <f t="shared" si="11"/>
        <v>7</v>
      </c>
      <c r="AU9" s="38"/>
      <c r="AV9" s="139" t="s">
        <v>269</v>
      </c>
      <c r="AW9" s="38">
        <f t="shared" si="0"/>
        <v>1957</v>
      </c>
      <c r="AX9" s="38">
        <f t="shared" si="1"/>
        <v>3640</v>
      </c>
      <c r="AY9" s="38">
        <f t="shared" si="2"/>
        <v>5597</v>
      </c>
      <c r="AZ9" s="3">
        <f t="shared" si="3"/>
        <v>310.94444444444446</v>
      </c>
      <c r="BA9" s="155">
        <v>319.55555555555554</v>
      </c>
      <c r="BB9" s="3">
        <f t="shared" si="4"/>
        <v>-8.6111111111110858</v>
      </c>
      <c r="BD9" s="3">
        <f t="shared" si="5"/>
        <v>108.72222222222223</v>
      </c>
      <c r="BE9" s="3">
        <f t="shared" si="6"/>
        <v>202.22222222222223</v>
      </c>
      <c r="BG9" s="155">
        <v>106.11111111111111</v>
      </c>
      <c r="BH9" s="3">
        <v>213.44444444444446</v>
      </c>
      <c r="BI9" s="3"/>
      <c r="BJ9" s="40">
        <f t="shared" si="7"/>
        <v>66</v>
      </c>
      <c r="BK9" s="45">
        <f>+BJ9/+PASSING!$B$1</f>
        <v>3.6666666666666665</v>
      </c>
      <c r="BL9" s="40">
        <v>49</v>
      </c>
      <c r="BM9" s="3" t="s">
        <v>251</v>
      </c>
      <c r="BN9" s="45">
        <f t="shared" si="8"/>
        <v>2.7222222222222223</v>
      </c>
      <c r="BO9" s="45">
        <f t="shared" si="9"/>
        <v>0.9444444444444442</v>
      </c>
    </row>
    <row r="10" spans="1:67" x14ac:dyDescent="0.15">
      <c r="A10" s="104" t="s">
        <v>157</v>
      </c>
      <c r="B10" s="101"/>
      <c r="C10" s="101"/>
      <c r="D10" s="101"/>
      <c r="E10" s="107">
        <f>'[1]Cumulative Stats'!$N$16</f>
        <v>0.53333333333333333</v>
      </c>
      <c r="F10" s="107">
        <f>'[2]Cumulative Stats'!$N$16</f>
        <v>0.6</v>
      </c>
      <c r="G10" s="107">
        <f>'[3]Cumulative Stats'!$N$16</f>
        <v>0.45454545454545453</v>
      </c>
      <c r="H10" s="107">
        <f>'[4]Cumulative Stats'!$N$16</f>
        <v>0.41666666666666669</v>
      </c>
      <c r="I10" s="107">
        <f>'[5]Cumulative Stats'!$N$16</f>
        <v>0.33333333333333331</v>
      </c>
      <c r="J10" s="107">
        <f>'[6]Cumulative Stats'!$N$16</f>
        <v>0.38095238095238093</v>
      </c>
      <c r="K10" s="107">
        <f>'[7]Cumulative Stats'!$N$16</f>
        <v>0.25</v>
      </c>
      <c r="L10" s="107">
        <f>'[8]Cumulative Stats'!$N$16</f>
        <v>0.5</v>
      </c>
      <c r="M10" s="107">
        <f>'[9]Cumulative Stats'!$N$16</f>
        <v>0.625</v>
      </c>
      <c r="N10" s="107">
        <f>'[10]Cumulative Stats'!$N$16</f>
        <v>0.41176470588235292</v>
      </c>
      <c r="O10" s="107">
        <f>'[11]Cumulative Stats'!$N$16</f>
        <v>0.55555555555555558</v>
      </c>
      <c r="P10" s="107">
        <f>'[12]Cumulative Stats'!$N$16</f>
        <v>0.41666666666666669</v>
      </c>
      <c r="Q10" s="107">
        <f>'[13]Cumulative Stats'!$N$16</f>
        <v>0.4</v>
      </c>
      <c r="R10" s="107">
        <f>'[14]Cumulative Stats'!$N$16</f>
        <v>0.26315789473684209</v>
      </c>
      <c r="S10" s="107">
        <f>'[15]Cumulative Stats'!$N$16</f>
        <v>0.45454545454545453</v>
      </c>
      <c r="T10" s="107">
        <f>'[16]Cumulative Stats'!$N$16</f>
        <v>0.2857142857142857</v>
      </c>
      <c r="U10" s="107">
        <f>'[17]Cumulative Stats'!$N$16</f>
        <v>0.45454545454545453</v>
      </c>
      <c r="V10" s="107">
        <f>'[18]Cumulative Stats'!$N$16</f>
        <v>0.55555555555555558</v>
      </c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2">
        <f t="shared" si="10"/>
        <v>9</v>
      </c>
      <c r="AR10" s="2"/>
      <c r="AS10" s="38"/>
      <c r="AT10" s="38">
        <f t="shared" si="11"/>
        <v>8</v>
      </c>
      <c r="AU10" s="38"/>
      <c r="AV10" s="139" t="s">
        <v>270</v>
      </c>
      <c r="AW10" s="38">
        <f t="shared" si="0"/>
        <v>1927</v>
      </c>
      <c r="AX10" s="38">
        <f t="shared" si="1"/>
        <v>3706</v>
      </c>
      <c r="AY10" s="38">
        <f t="shared" si="2"/>
        <v>5633</v>
      </c>
      <c r="AZ10" s="3">
        <f t="shared" si="3"/>
        <v>312.94444444444446</v>
      </c>
      <c r="BA10" s="155">
        <v>310.16666666666669</v>
      </c>
      <c r="BB10" s="3">
        <f t="shared" si="4"/>
        <v>2.7777777777777715</v>
      </c>
      <c r="BD10" s="3">
        <f t="shared" si="5"/>
        <v>107.05555555555556</v>
      </c>
      <c r="BE10" s="3">
        <f t="shared" si="6"/>
        <v>205.88888888888889</v>
      </c>
      <c r="BG10" s="155">
        <v>111.61111111111111</v>
      </c>
      <c r="BH10" s="3">
        <v>198.55555555555554</v>
      </c>
      <c r="BI10" s="40"/>
      <c r="BJ10" s="40">
        <f t="shared" si="7"/>
        <v>39</v>
      </c>
      <c r="BK10" s="45">
        <f>+BJ10/+PASSING!$B$1</f>
        <v>2.1666666666666665</v>
      </c>
      <c r="BL10" s="40">
        <v>43</v>
      </c>
      <c r="BM10" s="139" t="s">
        <v>81</v>
      </c>
      <c r="BN10" s="45">
        <f t="shared" si="8"/>
        <v>2.3888888888888888</v>
      </c>
      <c r="BO10" s="45">
        <f t="shared" si="9"/>
        <v>-0.22222222222222232</v>
      </c>
    </row>
    <row r="11" spans="1:67" x14ac:dyDescent="0.15">
      <c r="A11" s="101"/>
      <c r="B11" s="101"/>
      <c r="C11" s="101"/>
      <c r="D11" s="101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2">
        <f t="shared" si="10"/>
        <v>10</v>
      </c>
      <c r="AR11" s="8"/>
      <c r="AS11" s="38"/>
      <c r="AT11" s="38">
        <f t="shared" si="11"/>
        <v>9</v>
      </c>
      <c r="AU11" s="38"/>
      <c r="AV11" s="153" t="s">
        <v>265</v>
      </c>
      <c r="AW11" s="38">
        <f t="shared" si="0"/>
        <v>2456</v>
      </c>
      <c r="AX11" s="38">
        <f t="shared" si="1"/>
        <v>3279</v>
      </c>
      <c r="AY11" s="38">
        <f t="shared" si="2"/>
        <v>5735</v>
      </c>
      <c r="AZ11" s="3">
        <f t="shared" si="3"/>
        <v>318.61111111111109</v>
      </c>
      <c r="BA11" s="155">
        <v>328.38888888888891</v>
      </c>
      <c r="BB11" s="3">
        <f t="shared" si="4"/>
        <v>-9.7777777777778283</v>
      </c>
      <c r="BD11" s="3">
        <f t="shared" si="5"/>
        <v>136.44444444444446</v>
      </c>
      <c r="BE11" s="3">
        <f t="shared" si="6"/>
        <v>182.16666666666666</v>
      </c>
      <c r="BG11" s="155">
        <v>143.88888888888889</v>
      </c>
      <c r="BH11" s="3">
        <v>184.5</v>
      </c>
      <c r="BI11" s="3"/>
      <c r="BJ11" s="40">
        <f t="shared" si="7"/>
        <v>58</v>
      </c>
      <c r="BK11" s="45">
        <f>+BJ11/+PASSING!$B$1</f>
        <v>3.2222222222222223</v>
      </c>
      <c r="BL11" s="40">
        <v>53</v>
      </c>
      <c r="BM11" s="3" t="s">
        <v>248</v>
      </c>
      <c r="BN11" s="45">
        <f t="shared" si="8"/>
        <v>2.9444444444444446</v>
      </c>
      <c r="BO11" s="45">
        <f t="shared" si="9"/>
        <v>0.27777777777777768</v>
      </c>
    </row>
    <row r="12" spans="1:67" x14ac:dyDescent="0.15">
      <c r="A12" s="101" t="s">
        <v>5</v>
      </c>
      <c r="B12" s="101"/>
      <c r="C12" s="101"/>
      <c r="D12" s="101"/>
      <c r="E12" s="93">
        <f>'[1]Cumulative Stats'!$M18</f>
        <v>455</v>
      </c>
      <c r="F12" s="93">
        <f>'[2]Cumulative Stats'!$M18</f>
        <v>465</v>
      </c>
      <c r="G12" s="93">
        <f>'[3]Cumulative Stats'!$M18</f>
        <v>616</v>
      </c>
      <c r="H12" s="93">
        <f>'[4]Cumulative Stats'!$M18</f>
        <v>537</v>
      </c>
      <c r="I12" s="93">
        <f>'[5]Cumulative Stats'!$M18</f>
        <v>453</v>
      </c>
      <c r="J12" s="93">
        <f>'[6]Cumulative Stats'!$M18</f>
        <v>543</v>
      </c>
      <c r="K12" s="93">
        <f>'[7]Cumulative Stats'!$M18</f>
        <v>527</v>
      </c>
      <c r="L12" s="93">
        <f>'[8]Cumulative Stats'!$M18</f>
        <v>537</v>
      </c>
      <c r="M12" s="93">
        <f>'[9]Cumulative Stats'!$M18</f>
        <v>529</v>
      </c>
      <c r="N12" s="93">
        <f>'[10]Cumulative Stats'!$M18</f>
        <v>403</v>
      </c>
      <c r="O12" s="93">
        <f>'[11]Cumulative Stats'!$M18</f>
        <v>538</v>
      </c>
      <c r="P12" s="93">
        <f>'[12]Cumulative Stats'!$M18</f>
        <v>533</v>
      </c>
      <c r="Q12" s="93">
        <f>'[13]Cumulative Stats'!$M18</f>
        <v>683</v>
      </c>
      <c r="R12" s="93">
        <f>'[14]Cumulative Stats'!$M18</f>
        <v>457</v>
      </c>
      <c r="S12" s="93">
        <f>'[15]Cumulative Stats'!$M18</f>
        <v>574</v>
      </c>
      <c r="T12" s="93">
        <f>'[16]Cumulative Stats'!$M18</f>
        <v>475</v>
      </c>
      <c r="U12" s="93">
        <f>'[17]Cumulative Stats'!$M18</f>
        <v>493</v>
      </c>
      <c r="V12" s="93">
        <f>'[18]Cumulative Stats'!$M18</f>
        <v>661</v>
      </c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2">
        <f t="shared" si="10"/>
        <v>11</v>
      </c>
      <c r="AR12" s="2"/>
      <c r="AS12" s="38"/>
      <c r="AT12" s="38">
        <f t="shared" si="11"/>
        <v>10</v>
      </c>
      <c r="AU12" s="38"/>
      <c r="AV12" s="139" t="s">
        <v>258</v>
      </c>
      <c r="AW12" s="38">
        <f t="shared" si="0"/>
        <v>1911</v>
      </c>
      <c r="AX12" s="38">
        <f t="shared" si="1"/>
        <v>3906</v>
      </c>
      <c r="AY12" s="38">
        <f t="shared" si="2"/>
        <v>5817</v>
      </c>
      <c r="AZ12" s="3">
        <f t="shared" si="3"/>
        <v>323.16666666666669</v>
      </c>
      <c r="BA12" s="155">
        <v>321.83333333333331</v>
      </c>
      <c r="BB12" s="3">
        <f t="shared" si="4"/>
        <v>1.3333333333333712</v>
      </c>
      <c r="BD12" s="3">
        <f t="shared" si="5"/>
        <v>106.16666666666667</v>
      </c>
      <c r="BE12" s="3">
        <f t="shared" si="6"/>
        <v>217</v>
      </c>
      <c r="BG12" s="155">
        <v>118.66666666666667</v>
      </c>
      <c r="BH12" s="3">
        <v>203.16666666666666</v>
      </c>
      <c r="BI12" s="40"/>
      <c r="BJ12" s="40">
        <f t="shared" si="7"/>
        <v>63</v>
      </c>
      <c r="BK12" s="45">
        <f>+BJ12/+PASSING!$B$1</f>
        <v>3.5</v>
      </c>
      <c r="BL12" s="40">
        <v>63</v>
      </c>
      <c r="BM12" s="139" t="s">
        <v>244</v>
      </c>
      <c r="BN12" s="45">
        <f t="shared" si="8"/>
        <v>3.5</v>
      </c>
      <c r="BO12" s="45">
        <f t="shared" si="9"/>
        <v>0</v>
      </c>
    </row>
    <row r="13" spans="1:67" x14ac:dyDescent="0.15">
      <c r="A13" s="101" t="s">
        <v>6</v>
      </c>
      <c r="B13" s="101"/>
      <c r="C13" s="101"/>
      <c r="D13" s="101"/>
      <c r="E13" s="93">
        <f>'[1]Cumulative Stats'!$M19</f>
        <v>1780</v>
      </c>
      <c r="F13" s="93">
        <f>'[2]Cumulative Stats'!$M19</f>
        <v>1815</v>
      </c>
      <c r="G13" s="93">
        <f>'[3]Cumulative Stats'!$M19</f>
        <v>3020</v>
      </c>
      <c r="H13" s="93">
        <f>'[4]Cumulative Stats'!$M19</f>
        <v>2498</v>
      </c>
      <c r="I13" s="93">
        <f>'[5]Cumulative Stats'!$M19</f>
        <v>1911</v>
      </c>
      <c r="J13" s="93">
        <f>'[6]Cumulative Stats'!$M19</f>
        <v>2687</v>
      </c>
      <c r="K13" s="93">
        <f>'[7]Cumulative Stats'!$M19</f>
        <v>2031</v>
      </c>
      <c r="L13" s="93">
        <f>'[8]Cumulative Stats'!$M19</f>
        <v>2472</v>
      </c>
      <c r="M13" s="93">
        <f>'[9]Cumulative Stats'!$M19</f>
        <v>2299</v>
      </c>
      <c r="N13" s="93">
        <f>'[10]Cumulative Stats'!$M19</f>
        <v>1322</v>
      </c>
      <c r="O13" s="93">
        <f>'[11]Cumulative Stats'!$M19</f>
        <v>2201</v>
      </c>
      <c r="P13" s="93">
        <f>'[12]Cumulative Stats'!$M19</f>
        <v>2456</v>
      </c>
      <c r="Q13" s="93">
        <f>'[13]Cumulative Stats'!$M19</f>
        <v>3035</v>
      </c>
      <c r="R13" s="93">
        <f>'[14]Cumulative Stats'!$M19</f>
        <v>1552</v>
      </c>
      <c r="S13" s="93">
        <f>'[15]Cumulative Stats'!$M19</f>
        <v>2709</v>
      </c>
      <c r="T13" s="93">
        <f>'[16]Cumulative Stats'!$M19</f>
        <v>1957</v>
      </c>
      <c r="U13" s="93">
        <f>'[17]Cumulative Stats'!$M19</f>
        <v>1927</v>
      </c>
      <c r="V13" s="93">
        <f>'[18]Cumulative Stats'!$M19</f>
        <v>3778</v>
      </c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2">
        <f t="shared" si="10"/>
        <v>12</v>
      </c>
      <c r="AR13" s="2"/>
      <c r="AS13" s="38"/>
      <c r="AT13" s="38">
        <f t="shared" si="11"/>
        <v>11</v>
      </c>
      <c r="AU13" s="38"/>
      <c r="AV13" s="153" t="s">
        <v>262</v>
      </c>
      <c r="AW13" s="38">
        <f t="shared" si="0"/>
        <v>2299</v>
      </c>
      <c r="AX13" s="38">
        <f t="shared" si="1"/>
        <v>3529</v>
      </c>
      <c r="AY13" s="38">
        <f t="shared" si="2"/>
        <v>5828</v>
      </c>
      <c r="AZ13" s="3">
        <f t="shared" si="3"/>
        <v>323.77777777777777</v>
      </c>
      <c r="BA13" s="155">
        <v>294.38888888888891</v>
      </c>
      <c r="BB13" s="3">
        <f t="shared" si="4"/>
        <v>29.388888888888857</v>
      </c>
      <c r="BD13" s="3">
        <f t="shared" si="5"/>
        <v>127.72222222222223</v>
      </c>
      <c r="BE13" s="3">
        <f t="shared" si="6"/>
        <v>196.05555555555554</v>
      </c>
      <c r="BG13" s="155">
        <v>126</v>
      </c>
      <c r="BH13" s="3">
        <v>168.38888888888889</v>
      </c>
      <c r="BI13" s="3"/>
      <c r="BJ13" s="40">
        <f t="shared" si="7"/>
        <v>33</v>
      </c>
      <c r="BK13" s="45">
        <f>+BJ13/+PASSING!$B$1</f>
        <v>1.8333333333333333</v>
      </c>
      <c r="BL13" s="40">
        <v>44</v>
      </c>
      <c r="BM13" s="3" t="s">
        <v>286</v>
      </c>
      <c r="BN13" s="45">
        <f t="shared" si="8"/>
        <v>2.4444444444444446</v>
      </c>
      <c r="BO13" s="45">
        <f t="shared" si="9"/>
        <v>-0.61111111111111138</v>
      </c>
    </row>
    <row r="14" spans="1:67" x14ac:dyDescent="0.15">
      <c r="A14" s="102" t="s">
        <v>7</v>
      </c>
      <c r="B14" s="101"/>
      <c r="C14" s="101"/>
      <c r="D14" s="101"/>
      <c r="E14" s="100">
        <f>'[1]Cumulative Stats'!$M20</f>
        <v>3.912087912087912</v>
      </c>
      <c r="F14" s="100">
        <f>'[2]Cumulative Stats'!$M20</f>
        <v>3.903225806451613</v>
      </c>
      <c r="G14" s="100">
        <f>'[3]Cumulative Stats'!$M20</f>
        <v>4.9025974025974026</v>
      </c>
      <c r="H14" s="100">
        <f>'[4]Cumulative Stats'!$M20</f>
        <v>4.6517690875232773</v>
      </c>
      <c r="I14" s="100">
        <f>'[5]Cumulative Stats'!$M20</f>
        <v>4.2185430463576159</v>
      </c>
      <c r="J14" s="100">
        <f>'[6]Cumulative Stats'!$M20</f>
        <v>4.9484346224677713</v>
      </c>
      <c r="K14" s="100">
        <f>'[7]Cumulative Stats'!$M20</f>
        <v>3.8538899430740039</v>
      </c>
      <c r="L14" s="100">
        <f>'[8]Cumulative Stats'!$M20</f>
        <v>4.6033519553072626</v>
      </c>
      <c r="M14" s="100">
        <f>'[9]Cumulative Stats'!$M20</f>
        <v>4.3459357277882802</v>
      </c>
      <c r="N14" s="100">
        <f>'[10]Cumulative Stats'!$M20</f>
        <v>3.2803970223325063</v>
      </c>
      <c r="O14" s="100">
        <f>'[11]Cumulative Stats'!$M20</f>
        <v>4.0910780669144984</v>
      </c>
      <c r="P14" s="100">
        <f>'[12]Cumulative Stats'!$M20</f>
        <v>4.607879924953096</v>
      </c>
      <c r="Q14" s="100">
        <f>'[13]Cumulative Stats'!$M20</f>
        <v>4.4436310395314784</v>
      </c>
      <c r="R14" s="100">
        <f>'[14]Cumulative Stats'!$M20</f>
        <v>3.3960612691466081</v>
      </c>
      <c r="S14" s="100">
        <f>'[15]Cumulative Stats'!$M20</f>
        <v>4.7195121951219514</v>
      </c>
      <c r="T14" s="100">
        <f>'[16]Cumulative Stats'!$M20</f>
        <v>4.12</v>
      </c>
      <c r="U14" s="100">
        <f>'[17]Cumulative Stats'!$M20</f>
        <v>3.9087221095334685</v>
      </c>
      <c r="V14" s="100">
        <f>'[18]Cumulative Stats'!$M20</f>
        <v>5.7155824508320725</v>
      </c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2">
        <f t="shared" si="10"/>
        <v>13</v>
      </c>
      <c r="AR14" s="2"/>
      <c r="AS14" s="38"/>
      <c r="AT14" s="38">
        <f t="shared" si="11"/>
        <v>12</v>
      </c>
      <c r="AU14" s="38"/>
      <c r="AV14" s="139" t="s">
        <v>257</v>
      </c>
      <c r="AW14" s="38">
        <f t="shared" si="0"/>
        <v>2498</v>
      </c>
      <c r="AX14" s="38">
        <f t="shared" si="1"/>
        <v>3490</v>
      </c>
      <c r="AY14" s="38">
        <f t="shared" si="2"/>
        <v>5988</v>
      </c>
      <c r="AZ14" s="3">
        <f t="shared" si="3"/>
        <v>332.66666666666669</v>
      </c>
      <c r="BA14" s="155">
        <v>344.22222222222223</v>
      </c>
      <c r="BB14" s="3">
        <f t="shared" si="4"/>
        <v>-11.555555555555543</v>
      </c>
      <c r="BD14" s="3">
        <f t="shared" si="5"/>
        <v>138.77777777777777</v>
      </c>
      <c r="BE14" s="3">
        <f t="shared" si="6"/>
        <v>193.88888888888889</v>
      </c>
      <c r="BG14" s="155">
        <v>145.38888888888889</v>
      </c>
      <c r="BH14" s="3">
        <v>198.83333333333334</v>
      </c>
      <c r="BI14" s="3"/>
      <c r="BJ14" s="40">
        <f t="shared" si="7"/>
        <v>56</v>
      </c>
      <c r="BK14" s="45">
        <f>+BJ14/+PASSING!$B$1</f>
        <v>3.1111111111111112</v>
      </c>
      <c r="BL14" s="40">
        <v>51</v>
      </c>
      <c r="BM14" s="3" t="s">
        <v>243</v>
      </c>
      <c r="BN14" s="45">
        <f t="shared" si="8"/>
        <v>2.8333333333333335</v>
      </c>
      <c r="BO14" s="45">
        <f t="shared" si="9"/>
        <v>0.27777777777777768</v>
      </c>
    </row>
    <row r="15" spans="1:67" x14ac:dyDescent="0.15">
      <c r="A15" s="101"/>
      <c r="B15" s="101"/>
      <c r="C15" s="101"/>
      <c r="D15" s="101"/>
      <c r="E15" s="156">
        <f>'[1]Cumulative Stats'!$N19</f>
        <v>98.888888888888886</v>
      </c>
      <c r="F15" s="156">
        <f>'[2]Cumulative Stats'!$N19</f>
        <v>100.83333333333333</v>
      </c>
      <c r="G15" s="156">
        <f>'[3]Cumulative Stats'!$N19</f>
        <v>167.77777777777777</v>
      </c>
      <c r="H15" s="156">
        <f>'[4]Cumulative Stats'!$N19</f>
        <v>138.77777777777777</v>
      </c>
      <c r="I15" s="156">
        <f>'[5]Cumulative Stats'!$N19</f>
        <v>106.16666666666667</v>
      </c>
      <c r="J15" s="156">
        <f>'[6]Cumulative Stats'!$N19</f>
        <v>149.27777777777777</v>
      </c>
      <c r="K15" s="156">
        <f>'[7]Cumulative Stats'!$N19</f>
        <v>112.83333333333333</v>
      </c>
      <c r="L15" s="156">
        <f>'[8]Cumulative Stats'!$N19</f>
        <v>137.33333333333334</v>
      </c>
      <c r="M15" s="156">
        <f>'[9]Cumulative Stats'!$N19</f>
        <v>127.72222222222223</v>
      </c>
      <c r="N15" s="156">
        <f>'[10]Cumulative Stats'!$N19</f>
        <v>73.444444444444443</v>
      </c>
      <c r="O15" s="156">
        <f>'[11]Cumulative Stats'!$N19</f>
        <v>122.27777777777777</v>
      </c>
      <c r="P15" s="156">
        <f>'[12]Cumulative Stats'!$N19</f>
        <v>136.44444444444446</v>
      </c>
      <c r="Q15" s="156">
        <f>'[13]Cumulative Stats'!$N19</f>
        <v>168.61111111111111</v>
      </c>
      <c r="R15" s="156">
        <f>'[14]Cumulative Stats'!$N19</f>
        <v>86.222222222222229</v>
      </c>
      <c r="S15" s="156">
        <f>'[15]Cumulative Stats'!$N19</f>
        <v>150.5</v>
      </c>
      <c r="T15" s="156">
        <f>'[16]Cumulative Stats'!$N19</f>
        <v>108.72222222222223</v>
      </c>
      <c r="U15" s="156">
        <f>'[17]Cumulative Stats'!$N19</f>
        <v>107.05555555555556</v>
      </c>
      <c r="V15" s="156">
        <f>'[18]Cumulative Stats'!$N19</f>
        <v>209.88888888888889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2">
        <f t="shared" si="10"/>
        <v>14</v>
      </c>
      <c r="AR15" s="2"/>
      <c r="AS15" s="38"/>
      <c r="AT15" s="38">
        <f t="shared" si="11"/>
        <v>13</v>
      </c>
      <c r="AU15" s="38"/>
      <c r="AV15" s="139" t="s">
        <v>268</v>
      </c>
      <c r="AW15" s="38">
        <f t="shared" si="0"/>
        <v>2709</v>
      </c>
      <c r="AX15" s="38">
        <f t="shared" si="1"/>
        <v>3423</v>
      </c>
      <c r="AY15" s="38">
        <f t="shared" si="2"/>
        <v>6132</v>
      </c>
      <c r="AZ15" s="3">
        <f t="shared" si="3"/>
        <v>340.66666666666669</v>
      </c>
      <c r="BA15" s="155">
        <v>319</v>
      </c>
      <c r="BB15" s="3">
        <f t="shared" si="4"/>
        <v>21.666666666666686</v>
      </c>
      <c r="BD15" s="3">
        <f t="shared" si="5"/>
        <v>150.5</v>
      </c>
      <c r="BE15" s="3">
        <f t="shared" si="6"/>
        <v>190.16666666666666</v>
      </c>
      <c r="BG15" s="155">
        <v>146.27777777777777</v>
      </c>
      <c r="BH15" s="3">
        <v>172.72222222222223</v>
      </c>
      <c r="BI15" s="40"/>
      <c r="BJ15" s="40">
        <f t="shared" si="7"/>
        <v>47</v>
      </c>
      <c r="BK15" s="45">
        <f>+BJ15/+PASSING!$B$1</f>
        <v>2.6111111111111112</v>
      </c>
      <c r="BL15" s="40">
        <v>48</v>
      </c>
      <c r="BM15" s="139" t="s">
        <v>237</v>
      </c>
      <c r="BN15" s="45">
        <f t="shared" si="8"/>
        <v>2.6666666666666665</v>
      </c>
      <c r="BO15" s="45">
        <f t="shared" si="9"/>
        <v>-5.5555555555555358E-2</v>
      </c>
    </row>
    <row r="16" spans="1:67" x14ac:dyDescent="0.15">
      <c r="A16" s="101" t="s">
        <v>8</v>
      </c>
      <c r="B16" s="101"/>
      <c r="C16" s="101"/>
      <c r="D16" s="101"/>
      <c r="E16" s="93">
        <f>'[1]Cumulative Stats'!$M22</f>
        <v>511</v>
      </c>
      <c r="F16" s="93">
        <f>'[2]Cumulative Stats'!$M22</f>
        <v>555</v>
      </c>
      <c r="G16" s="93">
        <f>'[3]Cumulative Stats'!$M22</f>
        <v>486</v>
      </c>
      <c r="H16" s="93">
        <f>'[4]Cumulative Stats'!$M22</f>
        <v>497</v>
      </c>
      <c r="I16" s="93">
        <f>'[5]Cumulative Stats'!$M22</f>
        <v>622</v>
      </c>
      <c r="J16" s="93">
        <f>'[6]Cumulative Stats'!$M22</f>
        <v>538</v>
      </c>
      <c r="K16" s="93">
        <f>'[7]Cumulative Stats'!$M22</f>
        <v>483</v>
      </c>
      <c r="L16" s="93">
        <f>'[8]Cumulative Stats'!$M22</f>
        <v>531</v>
      </c>
      <c r="M16" s="93">
        <f>'[9]Cumulative Stats'!$M22</f>
        <v>538</v>
      </c>
      <c r="N16" s="93">
        <f>'[10]Cumulative Stats'!$M22</f>
        <v>551</v>
      </c>
      <c r="O16" s="93">
        <f>'[11]Cumulative Stats'!$M22</f>
        <v>519</v>
      </c>
      <c r="P16" s="93">
        <f>'[12]Cumulative Stats'!$M22</f>
        <v>519</v>
      </c>
      <c r="Q16" s="93">
        <f>'[13]Cumulative Stats'!$M22</f>
        <v>449</v>
      </c>
      <c r="R16" s="93">
        <f>'[14]Cumulative Stats'!$M22</f>
        <v>627</v>
      </c>
      <c r="S16" s="93">
        <f>'[15]Cumulative Stats'!$M22</f>
        <v>465</v>
      </c>
      <c r="T16" s="93">
        <f>'[16]Cumulative Stats'!$M22</f>
        <v>577</v>
      </c>
      <c r="U16" s="93">
        <f>'[17]Cumulative Stats'!$M22</f>
        <v>616</v>
      </c>
      <c r="V16" s="93">
        <f>'[18]Cumulative Stats'!$M22</f>
        <v>445</v>
      </c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2">
        <f t="shared" si="10"/>
        <v>15</v>
      </c>
      <c r="AR16" s="2"/>
      <c r="AS16" s="38"/>
      <c r="AT16" s="38">
        <f t="shared" si="11"/>
        <v>14</v>
      </c>
      <c r="AU16" s="38"/>
      <c r="AV16" s="153" t="s">
        <v>261</v>
      </c>
      <c r="AW16" s="38">
        <f t="shared" si="0"/>
        <v>2472</v>
      </c>
      <c r="AX16" s="38">
        <f t="shared" si="1"/>
        <v>3772</v>
      </c>
      <c r="AY16" s="38">
        <f t="shared" si="2"/>
        <v>6244</v>
      </c>
      <c r="AZ16" s="3">
        <f t="shared" si="3"/>
        <v>346.88888888888891</v>
      </c>
      <c r="BA16" s="155">
        <v>339.77777777777777</v>
      </c>
      <c r="BB16" s="3">
        <f t="shared" si="4"/>
        <v>7.1111111111111427</v>
      </c>
      <c r="BD16" s="3">
        <f t="shared" si="5"/>
        <v>137.33333333333334</v>
      </c>
      <c r="BE16" s="3">
        <f t="shared" si="6"/>
        <v>209.55555555555554</v>
      </c>
      <c r="BG16" s="155">
        <v>127.16666666666667</v>
      </c>
      <c r="BH16" s="3">
        <v>212.61111111111111</v>
      </c>
      <c r="BI16" s="3"/>
      <c r="BJ16" s="40">
        <f t="shared" si="7"/>
        <v>29</v>
      </c>
      <c r="BK16" s="45">
        <f>+BJ16/+PASSING!$B$1</f>
        <v>1.6111111111111112</v>
      </c>
      <c r="BL16" s="40">
        <v>30</v>
      </c>
      <c r="BM16" s="3" t="s">
        <v>246</v>
      </c>
      <c r="BN16" s="45">
        <f t="shared" si="8"/>
        <v>1.6666666666666667</v>
      </c>
      <c r="BO16" s="45">
        <f t="shared" si="9"/>
        <v>-5.555555555555558E-2</v>
      </c>
    </row>
    <row r="17" spans="1:67" x14ac:dyDescent="0.15">
      <c r="A17" s="101" t="s">
        <v>9</v>
      </c>
      <c r="B17" s="101"/>
      <c r="C17" s="101"/>
      <c r="D17" s="101"/>
      <c r="E17" s="93">
        <f>'[1]Cumulative Stats'!$M23</f>
        <v>281</v>
      </c>
      <c r="F17" s="93">
        <f>'[2]Cumulative Stats'!$M23</f>
        <v>294</v>
      </c>
      <c r="G17" s="93">
        <f>'[3]Cumulative Stats'!$M23</f>
        <v>310</v>
      </c>
      <c r="H17" s="93">
        <f>'[4]Cumulative Stats'!$M23</f>
        <v>300</v>
      </c>
      <c r="I17" s="93">
        <f>'[5]Cumulative Stats'!$M23</f>
        <v>348</v>
      </c>
      <c r="J17" s="93">
        <f>'[6]Cumulative Stats'!$M23</f>
        <v>318</v>
      </c>
      <c r="K17" s="93">
        <f>'[7]Cumulative Stats'!$M23</f>
        <v>271</v>
      </c>
      <c r="L17" s="93">
        <f>'[8]Cumulative Stats'!$M23</f>
        <v>311</v>
      </c>
      <c r="M17" s="93">
        <f>'[9]Cumulative Stats'!$M23</f>
        <v>296</v>
      </c>
      <c r="N17" s="93">
        <f>'[10]Cumulative Stats'!$M23</f>
        <v>280</v>
      </c>
      <c r="O17" s="93">
        <f>'[11]Cumulative Stats'!$M23</f>
        <v>291</v>
      </c>
      <c r="P17" s="93">
        <f>'[12]Cumulative Stats'!$M23</f>
        <v>314</v>
      </c>
      <c r="Q17" s="93">
        <f>'[13]Cumulative Stats'!$M23</f>
        <v>267</v>
      </c>
      <c r="R17" s="93">
        <f>'[14]Cumulative Stats'!$M23</f>
        <v>304</v>
      </c>
      <c r="S17" s="93">
        <f>'[15]Cumulative Stats'!$M23</f>
        <v>293</v>
      </c>
      <c r="T17" s="93">
        <f>'[16]Cumulative Stats'!$M23</f>
        <v>312</v>
      </c>
      <c r="U17" s="93">
        <f>'[17]Cumulative Stats'!$M23</f>
        <v>347</v>
      </c>
      <c r="V17" s="93">
        <f>'[18]Cumulative Stats'!$M23</f>
        <v>270</v>
      </c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2">
        <f t="shared" si="10"/>
        <v>16</v>
      </c>
      <c r="AR17" s="2"/>
      <c r="AS17" s="38"/>
      <c r="AT17" s="38">
        <f t="shared" si="11"/>
        <v>15</v>
      </c>
      <c r="AU17" s="38"/>
      <c r="AV17" s="139" t="s">
        <v>266</v>
      </c>
      <c r="AW17" s="38">
        <f t="shared" si="0"/>
        <v>3035</v>
      </c>
      <c r="AX17" s="38">
        <f t="shared" si="1"/>
        <v>3282</v>
      </c>
      <c r="AY17" s="38">
        <f t="shared" si="2"/>
        <v>6317</v>
      </c>
      <c r="AZ17" s="3">
        <f t="shared" si="3"/>
        <v>350.94444444444446</v>
      </c>
      <c r="BA17" s="155">
        <v>316.88888888888891</v>
      </c>
      <c r="BB17" s="3">
        <f t="shared" si="4"/>
        <v>34.055555555555543</v>
      </c>
      <c r="BD17" s="3">
        <f t="shared" si="5"/>
        <v>168.61111111111111</v>
      </c>
      <c r="BE17" s="3">
        <f t="shared" si="6"/>
        <v>182.33333333333334</v>
      </c>
      <c r="BG17" s="155">
        <v>127.55555555555556</v>
      </c>
      <c r="BH17" s="3">
        <v>189.33333333333334</v>
      </c>
      <c r="BI17" s="40"/>
      <c r="BJ17" s="40">
        <f t="shared" si="7"/>
        <v>37</v>
      </c>
      <c r="BK17" s="45">
        <f>+BJ17/+PASSING!$B$1</f>
        <v>2.0555555555555554</v>
      </c>
      <c r="BL17" s="40">
        <v>43</v>
      </c>
      <c r="BM17" s="139" t="s">
        <v>249</v>
      </c>
      <c r="BN17" s="45">
        <f t="shared" si="8"/>
        <v>2.3888888888888888</v>
      </c>
      <c r="BO17" s="45">
        <f t="shared" si="9"/>
        <v>-0.33333333333333348</v>
      </c>
    </row>
    <row r="18" spans="1:67" x14ac:dyDescent="0.15">
      <c r="A18" s="101" t="s">
        <v>10</v>
      </c>
      <c r="B18" s="101"/>
      <c r="C18" s="101"/>
      <c r="D18" s="101"/>
      <c r="E18" s="100">
        <f>'[1]Cumulative Stats'!$M24</f>
        <v>54.990215264187867</v>
      </c>
      <c r="F18" s="100">
        <f>'[2]Cumulative Stats'!$M24</f>
        <v>52.972972972972975</v>
      </c>
      <c r="G18" s="100">
        <f>'[3]Cumulative Stats'!$M24</f>
        <v>63.786008230452673</v>
      </c>
      <c r="H18" s="100">
        <f>'[4]Cumulative Stats'!$M24</f>
        <v>60.362173038229372</v>
      </c>
      <c r="I18" s="100">
        <f>'[5]Cumulative Stats'!$M24</f>
        <v>55.948553054662376</v>
      </c>
      <c r="J18" s="100">
        <f>'[6]Cumulative Stats'!$M24</f>
        <v>59.107806691449817</v>
      </c>
      <c r="K18" s="100">
        <f>'[7]Cumulative Stats'!$M24</f>
        <v>56.107660455486538</v>
      </c>
      <c r="L18" s="100">
        <f>'[8]Cumulative Stats'!$M24</f>
        <v>58.568738229755176</v>
      </c>
      <c r="M18" s="100">
        <f>'[9]Cumulative Stats'!$M24</f>
        <v>55.018587360594793</v>
      </c>
      <c r="N18" s="100">
        <f>'[10]Cumulative Stats'!$M24</f>
        <v>50.816696914700543</v>
      </c>
      <c r="O18" s="100">
        <f>'[11]Cumulative Stats'!$M24</f>
        <v>56.069364161849713</v>
      </c>
      <c r="P18" s="100">
        <f>'[12]Cumulative Stats'!$M24</f>
        <v>60.5009633911368</v>
      </c>
      <c r="Q18" s="100">
        <f>'[13]Cumulative Stats'!$M24</f>
        <v>59.465478841870819</v>
      </c>
      <c r="R18" s="100">
        <f>'[14]Cumulative Stats'!$M24</f>
        <v>48.484848484848484</v>
      </c>
      <c r="S18" s="100">
        <f>'[15]Cumulative Stats'!$M24</f>
        <v>63.010752688172047</v>
      </c>
      <c r="T18" s="100">
        <f>'[16]Cumulative Stats'!$M24</f>
        <v>54.072790294627382</v>
      </c>
      <c r="U18" s="100">
        <f>'[17]Cumulative Stats'!$M24</f>
        <v>56.331168831168831</v>
      </c>
      <c r="V18" s="100">
        <f>'[18]Cumulative Stats'!$M24</f>
        <v>60.674157303370791</v>
      </c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2">
        <f t="shared" si="10"/>
        <v>17</v>
      </c>
      <c r="AR18" s="2"/>
      <c r="AS18" s="38"/>
      <c r="AT18" s="38">
        <f t="shared" si="11"/>
        <v>16</v>
      </c>
      <c r="AU18" s="38"/>
      <c r="AV18" s="139" t="s">
        <v>271</v>
      </c>
      <c r="AW18" s="38">
        <f t="shared" si="0"/>
        <v>3778</v>
      </c>
      <c r="AX18" s="38">
        <f t="shared" si="1"/>
        <v>2815</v>
      </c>
      <c r="AY18" s="38">
        <f t="shared" si="2"/>
        <v>6593</v>
      </c>
      <c r="AZ18" s="3">
        <f t="shared" si="3"/>
        <v>366.27777777777777</v>
      </c>
      <c r="BA18" s="155">
        <v>385.16666666666669</v>
      </c>
      <c r="BB18" s="3">
        <f t="shared" si="4"/>
        <v>-18.888888888888914</v>
      </c>
      <c r="BD18" s="3">
        <f t="shared" si="5"/>
        <v>209.88888888888889</v>
      </c>
      <c r="BE18" s="3">
        <f t="shared" si="6"/>
        <v>156.38888888888889</v>
      </c>
      <c r="BG18" s="155">
        <v>165.27777777777777</v>
      </c>
      <c r="BH18" s="3">
        <v>219.88888888888889</v>
      </c>
      <c r="BI18" s="3"/>
      <c r="BJ18" s="40">
        <f t="shared" si="7"/>
        <v>48</v>
      </c>
      <c r="BK18" s="45">
        <f>+BJ18/+PASSING!$B$1</f>
        <v>2.6666666666666665</v>
      </c>
      <c r="BL18" s="40">
        <v>43</v>
      </c>
      <c r="BM18" s="3" t="s">
        <v>252</v>
      </c>
      <c r="BN18" s="45">
        <f t="shared" si="8"/>
        <v>2.3888888888888888</v>
      </c>
      <c r="BO18" s="45">
        <f t="shared" si="9"/>
        <v>0.27777777777777768</v>
      </c>
    </row>
    <row r="19" spans="1:67" x14ac:dyDescent="0.15">
      <c r="A19" s="101" t="s">
        <v>11</v>
      </c>
      <c r="B19" s="101"/>
      <c r="C19" s="101"/>
      <c r="D19" s="101"/>
      <c r="E19" s="93">
        <f>'[1]Cumulative Stats'!$M25</f>
        <v>3569</v>
      </c>
      <c r="F19" s="93">
        <f>'[2]Cumulative Stats'!$M25</f>
        <v>3718</v>
      </c>
      <c r="G19" s="93">
        <f>'[3]Cumulative Stats'!$M25</f>
        <v>4307</v>
      </c>
      <c r="H19" s="93">
        <f>'[4]Cumulative Stats'!$M25</f>
        <v>3927</v>
      </c>
      <c r="I19" s="93">
        <f>'[5]Cumulative Stats'!$M25</f>
        <v>4413</v>
      </c>
      <c r="J19" s="93">
        <f>'[6]Cumulative Stats'!$M25</f>
        <v>4157</v>
      </c>
      <c r="K19" s="93">
        <f>'[7]Cumulative Stats'!$M25</f>
        <v>3775</v>
      </c>
      <c r="L19" s="93">
        <f>'[8]Cumulative Stats'!$M25</f>
        <v>3991</v>
      </c>
      <c r="M19" s="93">
        <f>'[9]Cumulative Stats'!$M25</f>
        <v>3780</v>
      </c>
      <c r="N19" s="93">
        <f>'[10]Cumulative Stats'!$M25</f>
        <v>3801</v>
      </c>
      <c r="O19" s="93">
        <f>'[11]Cumulative Stats'!$M25</f>
        <v>3618</v>
      </c>
      <c r="P19" s="93">
        <f>'[12]Cumulative Stats'!$M25</f>
        <v>3693</v>
      </c>
      <c r="Q19" s="93">
        <f>'[13]Cumulative Stats'!$M25</f>
        <v>3507</v>
      </c>
      <c r="R19" s="93">
        <f>'[14]Cumulative Stats'!$M25</f>
        <v>3832</v>
      </c>
      <c r="S19" s="93">
        <f>'[15]Cumulative Stats'!$M25</f>
        <v>3745</v>
      </c>
      <c r="T19" s="93">
        <f>'[16]Cumulative Stats'!$M25</f>
        <v>4064</v>
      </c>
      <c r="U19" s="93">
        <f>'[17]Cumulative Stats'!$M25</f>
        <v>4037</v>
      </c>
      <c r="V19" s="93">
        <f>'[18]Cumulative Stats'!$M25</f>
        <v>3181</v>
      </c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2">
        <f t="shared" si="10"/>
        <v>18</v>
      </c>
      <c r="AR19" s="2"/>
      <c r="AS19" s="38"/>
      <c r="AT19" s="38">
        <f t="shared" si="11"/>
        <v>17</v>
      </c>
      <c r="AU19" s="38"/>
      <c r="AV19" s="139" t="s">
        <v>259</v>
      </c>
      <c r="AW19" s="38">
        <f t="shared" si="0"/>
        <v>2687</v>
      </c>
      <c r="AX19" s="38">
        <f t="shared" si="1"/>
        <v>4026</v>
      </c>
      <c r="AY19" s="38">
        <f t="shared" si="2"/>
        <v>6713</v>
      </c>
      <c r="AZ19" s="3">
        <f t="shared" si="3"/>
        <v>372.94444444444446</v>
      </c>
      <c r="BA19" s="155">
        <v>351.55555555555554</v>
      </c>
      <c r="BB19" s="3">
        <f t="shared" si="4"/>
        <v>21.388888888888914</v>
      </c>
      <c r="BD19" s="3">
        <f t="shared" si="5"/>
        <v>149.27777777777777</v>
      </c>
      <c r="BE19" s="3">
        <f t="shared" si="6"/>
        <v>223.66666666666666</v>
      </c>
      <c r="BG19" s="155">
        <v>151.16666666666666</v>
      </c>
      <c r="BH19" s="3">
        <v>200.38888888888889</v>
      </c>
      <c r="BI19" s="40"/>
      <c r="BJ19" s="40">
        <f t="shared" si="7"/>
        <v>22</v>
      </c>
      <c r="BK19" s="45">
        <f>+BJ19/+PASSING!$B$1</f>
        <v>1.2222222222222223</v>
      </c>
      <c r="BL19" s="40">
        <v>27</v>
      </c>
      <c r="BM19" s="139" t="s">
        <v>245</v>
      </c>
      <c r="BN19" s="45">
        <f t="shared" si="8"/>
        <v>1.5</v>
      </c>
      <c r="BO19" s="45">
        <f t="shared" si="9"/>
        <v>-0.27777777777777768</v>
      </c>
    </row>
    <row r="20" spans="1:67" x14ac:dyDescent="0.15">
      <c r="A20" s="101" t="s">
        <v>12</v>
      </c>
      <c r="B20" s="101"/>
      <c r="C20" s="101"/>
      <c r="D20" s="101"/>
      <c r="E20" s="93">
        <f>'[1]Cumulative Stats'!$M26</f>
        <v>88</v>
      </c>
      <c r="F20" s="93">
        <f>'[2]Cumulative Stats'!$M26</f>
        <v>39</v>
      </c>
      <c r="G20" s="93">
        <f>'[3]Cumulative Stats'!$M26</f>
        <v>29</v>
      </c>
      <c r="H20" s="93">
        <f>'[4]Cumulative Stats'!$M26</f>
        <v>56</v>
      </c>
      <c r="I20" s="93">
        <f>'[5]Cumulative Stats'!$M26</f>
        <v>63</v>
      </c>
      <c r="J20" s="93">
        <f>'[6]Cumulative Stats'!$M26</f>
        <v>22</v>
      </c>
      <c r="K20" s="93">
        <f>'[7]Cumulative Stats'!$M26</f>
        <v>55</v>
      </c>
      <c r="L20" s="93">
        <f>'[8]Cumulative Stats'!$M26</f>
        <v>29</v>
      </c>
      <c r="M20" s="93">
        <f>'[9]Cumulative Stats'!$M26</f>
        <v>33</v>
      </c>
      <c r="N20" s="93">
        <f>'[10]Cumulative Stats'!$M26</f>
        <v>25</v>
      </c>
      <c r="O20" s="93">
        <f>'[11]Cumulative Stats'!$M26</f>
        <v>37</v>
      </c>
      <c r="P20" s="93">
        <f>'[12]Cumulative Stats'!$M26</f>
        <v>58</v>
      </c>
      <c r="Q20" s="93">
        <f>'[13]Cumulative Stats'!$M26</f>
        <v>37</v>
      </c>
      <c r="R20" s="93">
        <f>'[14]Cumulative Stats'!$M26</f>
        <v>29</v>
      </c>
      <c r="S20" s="93">
        <f>'[15]Cumulative Stats'!$M26</f>
        <v>47</v>
      </c>
      <c r="T20" s="93">
        <f>'[16]Cumulative Stats'!$M26</f>
        <v>66</v>
      </c>
      <c r="U20" s="93">
        <f>'[17]Cumulative Stats'!$M26</f>
        <v>39</v>
      </c>
      <c r="V20" s="93">
        <f>'[18]Cumulative Stats'!$M26</f>
        <v>48</v>
      </c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2">
        <f t="shared" si="10"/>
        <v>19</v>
      </c>
      <c r="AR20" s="2"/>
      <c r="AS20" s="38"/>
      <c r="AT20" s="38">
        <f t="shared" si="11"/>
        <v>18</v>
      </c>
      <c r="AU20" s="38"/>
      <c r="AV20" s="139" t="s">
        <v>256</v>
      </c>
      <c r="AW20" s="38">
        <f t="shared" si="0"/>
        <v>3020</v>
      </c>
      <c r="AX20" s="38">
        <f t="shared" si="1"/>
        <v>4087</v>
      </c>
      <c r="AY20" s="38">
        <f t="shared" si="2"/>
        <v>7107</v>
      </c>
      <c r="AZ20" s="3">
        <f t="shared" si="3"/>
        <v>394.83333333333331</v>
      </c>
      <c r="BA20" s="155">
        <v>382.05555555555554</v>
      </c>
      <c r="BB20" s="3">
        <f t="shared" si="4"/>
        <v>12.777777777777771</v>
      </c>
      <c r="BD20" s="3">
        <f t="shared" si="5"/>
        <v>167.77777777777777</v>
      </c>
      <c r="BE20" s="3">
        <f t="shared" si="6"/>
        <v>227.05555555555554</v>
      </c>
      <c r="BG20" s="155">
        <v>168.72222222222223</v>
      </c>
      <c r="BH20" s="3">
        <v>213.33333333333334</v>
      </c>
      <c r="BI20" s="3"/>
      <c r="BJ20" s="40">
        <f t="shared" si="7"/>
        <v>29</v>
      </c>
      <c r="BK20" s="45">
        <f>+BJ20/+PASSING!$B$1</f>
        <v>1.6111111111111112</v>
      </c>
      <c r="BL20" s="40">
        <v>36</v>
      </c>
      <c r="BM20" s="3" t="s">
        <v>242</v>
      </c>
      <c r="BN20" s="45">
        <f t="shared" si="8"/>
        <v>2</v>
      </c>
      <c r="BO20" s="45">
        <f t="shared" si="9"/>
        <v>-0.38888888888888884</v>
      </c>
    </row>
    <row r="21" spans="1:67" x14ac:dyDescent="0.15">
      <c r="A21" s="101" t="s">
        <v>13</v>
      </c>
      <c r="B21" s="101"/>
      <c r="C21" s="101"/>
      <c r="D21" s="101"/>
      <c r="E21" s="93">
        <f>'[1]Cumulative Stats'!$M27</f>
        <v>645</v>
      </c>
      <c r="F21" s="93">
        <f>'[2]Cumulative Stats'!$M27</f>
        <v>279</v>
      </c>
      <c r="G21" s="93">
        <f>'[3]Cumulative Stats'!$M27</f>
        <v>220</v>
      </c>
      <c r="H21" s="93">
        <f>'[4]Cumulative Stats'!$M27</f>
        <v>437</v>
      </c>
      <c r="I21" s="93">
        <f>'[5]Cumulative Stats'!$M27</f>
        <v>507</v>
      </c>
      <c r="J21" s="93">
        <f>'[6]Cumulative Stats'!$M27</f>
        <v>131</v>
      </c>
      <c r="K21" s="93">
        <f>'[7]Cumulative Stats'!$M27</f>
        <v>367</v>
      </c>
      <c r="L21" s="93">
        <f>'[8]Cumulative Stats'!$M27</f>
        <v>219</v>
      </c>
      <c r="M21" s="93">
        <f>'[9]Cumulative Stats'!$M27</f>
        <v>251</v>
      </c>
      <c r="N21" s="93">
        <f>'[10]Cumulative Stats'!$M27</f>
        <v>221</v>
      </c>
      <c r="O21" s="93">
        <f>'[11]Cumulative Stats'!$M27</f>
        <v>270</v>
      </c>
      <c r="P21" s="93">
        <f>'[12]Cumulative Stats'!$M27</f>
        <v>414</v>
      </c>
      <c r="Q21" s="93">
        <f>'[13]Cumulative Stats'!$M27</f>
        <v>225</v>
      </c>
      <c r="R21" s="93">
        <f>'[14]Cumulative Stats'!$M27</f>
        <v>207</v>
      </c>
      <c r="S21" s="93">
        <f>'[15]Cumulative Stats'!$M27</f>
        <v>322</v>
      </c>
      <c r="T21" s="93">
        <f>'[16]Cumulative Stats'!$M27</f>
        <v>424</v>
      </c>
      <c r="U21" s="93">
        <f>'[17]Cumulative Stats'!$M27</f>
        <v>331</v>
      </c>
      <c r="V21" s="93">
        <f>'[18]Cumulative Stats'!$M27</f>
        <v>366</v>
      </c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2">
        <f t="shared" si="10"/>
        <v>20</v>
      </c>
      <c r="AR21" s="2"/>
      <c r="AS21" s="38"/>
      <c r="AT21" s="38"/>
      <c r="AU21" s="38"/>
      <c r="BD21" s="3"/>
      <c r="BE21" s="3"/>
    </row>
    <row r="22" spans="1:67" x14ac:dyDescent="0.15">
      <c r="A22" s="101" t="s">
        <v>14</v>
      </c>
      <c r="B22" s="101"/>
      <c r="C22" s="101"/>
      <c r="D22" s="101"/>
      <c r="E22" s="93">
        <f>'[1]Cumulative Stats'!$M28</f>
        <v>2924</v>
      </c>
      <c r="F22" s="93">
        <f>'[2]Cumulative Stats'!$M28</f>
        <v>3439</v>
      </c>
      <c r="G22" s="93">
        <f>'[3]Cumulative Stats'!$M28</f>
        <v>4087</v>
      </c>
      <c r="H22" s="93">
        <f>'[4]Cumulative Stats'!$M28</f>
        <v>3490</v>
      </c>
      <c r="I22" s="93">
        <f>'[5]Cumulative Stats'!$M28</f>
        <v>3906</v>
      </c>
      <c r="J22" s="93">
        <f>'[6]Cumulative Stats'!$M28</f>
        <v>4026</v>
      </c>
      <c r="K22" s="93">
        <f>'[7]Cumulative Stats'!$M28</f>
        <v>3408</v>
      </c>
      <c r="L22" s="93">
        <f>'[8]Cumulative Stats'!$M28</f>
        <v>3772</v>
      </c>
      <c r="M22" s="93">
        <f>'[9]Cumulative Stats'!$M28</f>
        <v>3529</v>
      </c>
      <c r="N22" s="93">
        <f>'[10]Cumulative Stats'!$M28</f>
        <v>3580</v>
      </c>
      <c r="O22" s="93">
        <f>'[11]Cumulative Stats'!$M28</f>
        <v>3348</v>
      </c>
      <c r="P22" s="93">
        <f>'[12]Cumulative Stats'!$M28</f>
        <v>3279</v>
      </c>
      <c r="Q22" s="93">
        <f>'[13]Cumulative Stats'!$M28</f>
        <v>3282</v>
      </c>
      <c r="R22" s="93">
        <f>'[14]Cumulative Stats'!$M28</f>
        <v>3625</v>
      </c>
      <c r="S22" s="93">
        <f>'[15]Cumulative Stats'!$M28</f>
        <v>3423</v>
      </c>
      <c r="T22" s="93">
        <f>'[16]Cumulative Stats'!$M28</f>
        <v>3640</v>
      </c>
      <c r="U22" s="93">
        <f>'[17]Cumulative Stats'!$M28</f>
        <v>3706</v>
      </c>
      <c r="V22" s="93">
        <f>'[18]Cumulative Stats'!$M28</f>
        <v>2815</v>
      </c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2">
        <f t="shared" si="10"/>
        <v>21</v>
      </c>
      <c r="AR22" s="2"/>
      <c r="AS22" s="38"/>
      <c r="AT22" s="38"/>
      <c r="AU22" s="38"/>
      <c r="BD22" s="3"/>
      <c r="BE22" s="3"/>
    </row>
    <row r="23" spans="1:67" x14ac:dyDescent="0.15">
      <c r="A23" s="101" t="s">
        <v>15</v>
      </c>
      <c r="B23" s="101"/>
      <c r="C23" s="101"/>
      <c r="D23" s="101"/>
      <c r="E23" s="100">
        <f>'[1]Cumulative Stats'!$M29</f>
        <v>4.8814691151919867</v>
      </c>
      <c r="F23" s="100">
        <f>'[2]Cumulative Stats'!$M29</f>
        <v>5.7895622895622898</v>
      </c>
      <c r="G23" s="100">
        <f>'[3]Cumulative Stats'!$M29</f>
        <v>7.9359223300970871</v>
      </c>
      <c r="H23" s="100">
        <f>'[4]Cumulative Stats'!$M29</f>
        <v>6.3110307414104883</v>
      </c>
      <c r="I23" s="100">
        <f>'[5]Cumulative Stats'!$M29</f>
        <v>5.7021897810218976</v>
      </c>
      <c r="J23" s="100">
        <f>'[6]Cumulative Stats'!$M29</f>
        <v>7.1892857142857141</v>
      </c>
      <c r="K23" s="100">
        <f>'[7]Cumulative Stats'!$M29</f>
        <v>6.3345724907063197</v>
      </c>
      <c r="L23" s="100">
        <f>'[8]Cumulative Stats'!$M29</f>
        <v>6.7357142857142858</v>
      </c>
      <c r="M23" s="100">
        <f>'[9]Cumulative Stats'!$M29</f>
        <v>6.1803852889667255</v>
      </c>
      <c r="N23" s="100">
        <f>'[10]Cumulative Stats'!$M29</f>
        <v>6.2152777777777777</v>
      </c>
      <c r="O23" s="100">
        <f>'[11]Cumulative Stats'!$M29</f>
        <v>6.0215827338129495</v>
      </c>
      <c r="P23" s="100">
        <f>'[12]Cumulative Stats'!$M29</f>
        <v>5.6828422876949736</v>
      </c>
      <c r="Q23" s="100">
        <f>'[13]Cumulative Stats'!$M29</f>
        <v>6.7530864197530862</v>
      </c>
      <c r="R23" s="100">
        <f>'[14]Cumulative Stats'!$M29</f>
        <v>5.5259146341463419</v>
      </c>
      <c r="S23" s="100">
        <f>'[15]Cumulative Stats'!$M29</f>
        <v>6.685546875</v>
      </c>
      <c r="T23" s="100">
        <f>'[16]Cumulative Stats'!$M29</f>
        <v>5.6609642301710732</v>
      </c>
      <c r="U23" s="100">
        <f>'[17]Cumulative Stats'!$M29</f>
        <v>5.6580152671755721</v>
      </c>
      <c r="V23" s="100">
        <f>'[18]Cumulative Stats'!$M29</f>
        <v>5.7099391480730226</v>
      </c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2">
        <f t="shared" si="10"/>
        <v>22</v>
      </c>
      <c r="AR23" s="2"/>
      <c r="AS23" s="38"/>
      <c r="AT23" s="38"/>
      <c r="AU23" s="38"/>
      <c r="BD23" s="3"/>
      <c r="BE23" s="3"/>
    </row>
    <row r="24" spans="1:67" x14ac:dyDescent="0.15">
      <c r="A24" s="101" t="s">
        <v>16</v>
      </c>
      <c r="B24" s="101"/>
      <c r="C24" s="101"/>
      <c r="D24" s="101"/>
      <c r="E24" s="100">
        <f>'[1]Cumulative Stats'!$M30</f>
        <v>12.701067615658364</v>
      </c>
      <c r="F24" s="100">
        <f>'[2]Cumulative Stats'!$M30</f>
        <v>12.646258503401361</v>
      </c>
      <c r="G24" s="100">
        <f>'[3]Cumulative Stats'!$M30</f>
        <v>13.893548387096773</v>
      </c>
      <c r="H24" s="100">
        <f>'[4]Cumulative Stats'!$M30</f>
        <v>13.09</v>
      </c>
      <c r="I24" s="100">
        <f>'[5]Cumulative Stats'!$M30</f>
        <v>12.681034482758621</v>
      </c>
      <c r="J24" s="100">
        <f>'[6]Cumulative Stats'!$M30</f>
        <v>13.072327044025156</v>
      </c>
      <c r="K24" s="100">
        <f>'[7]Cumulative Stats'!$M30</f>
        <v>13.92988929889299</v>
      </c>
      <c r="L24" s="100">
        <f>'[8]Cumulative Stats'!$M30</f>
        <v>12.832797427652734</v>
      </c>
      <c r="M24" s="100">
        <f>'[9]Cumulative Stats'!$M30</f>
        <v>12.77027027027027</v>
      </c>
      <c r="N24" s="100">
        <f>'[10]Cumulative Stats'!$M30</f>
        <v>13.574999999999999</v>
      </c>
      <c r="O24" s="100">
        <f>'[11]Cumulative Stats'!$M30</f>
        <v>12.43298969072165</v>
      </c>
      <c r="P24" s="100">
        <f>'[12]Cumulative Stats'!$M30</f>
        <v>11.761146496815286</v>
      </c>
      <c r="Q24" s="100">
        <f>'[13]Cumulative Stats'!$M30</f>
        <v>13.134831460674157</v>
      </c>
      <c r="R24" s="100">
        <f>'[14]Cumulative Stats'!$M30</f>
        <v>12.605263157894736</v>
      </c>
      <c r="S24" s="100">
        <f>'[15]Cumulative Stats'!$M30</f>
        <v>12.781569965870307</v>
      </c>
      <c r="T24" s="100">
        <f>'[16]Cumulative Stats'!$M30</f>
        <v>13.025641025641026</v>
      </c>
      <c r="U24" s="100">
        <f>'[17]Cumulative Stats'!$M30</f>
        <v>11.63400576368876</v>
      </c>
      <c r="V24" s="100">
        <f>'[18]Cumulative Stats'!$M30</f>
        <v>11.781481481481482</v>
      </c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2">
        <f t="shared" si="10"/>
        <v>23</v>
      </c>
      <c r="AR24" s="2"/>
      <c r="AS24" s="38"/>
      <c r="AT24" s="38"/>
      <c r="AU24" s="38"/>
      <c r="BD24" s="3"/>
      <c r="BE24" s="3"/>
    </row>
    <row r="25" spans="1:67" x14ac:dyDescent="0.15">
      <c r="A25" s="101"/>
      <c r="B25" s="101"/>
      <c r="C25" s="101"/>
      <c r="D25" s="101"/>
      <c r="E25" s="156">
        <f>'[1]Cumulative Stats'!$N28</f>
        <v>162.44444444444446</v>
      </c>
      <c r="F25" s="156">
        <f>'[2]Cumulative Stats'!$N28</f>
        <v>191.05555555555554</v>
      </c>
      <c r="G25" s="156">
        <f>'[3]Cumulative Stats'!$N28</f>
        <v>227.05555555555554</v>
      </c>
      <c r="H25" s="156">
        <f>'[4]Cumulative Stats'!$N28</f>
        <v>193.88888888888889</v>
      </c>
      <c r="I25" s="156">
        <f>'[5]Cumulative Stats'!$N28</f>
        <v>217</v>
      </c>
      <c r="J25" s="156">
        <f>'[6]Cumulative Stats'!$N28</f>
        <v>223.66666666666666</v>
      </c>
      <c r="K25" s="156">
        <f>'[7]Cumulative Stats'!$N28</f>
        <v>189.33333333333334</v>
      </c>
      <c r="L25" s="156">
        <f>'[8]Cumulative Stats'!$N28</f>
        <v>209.55555555555554</v>
      </c>
      <c r="M25" s="156">
        <f>'[9]Cumulative Stats'!$N28</f>
        <v>196.05555555555554</v>
      </c>
      <c r="N25" s="156">
        <f>'[10]Cumulative Stats'!$N28</f>
        <v>198.88888888888889</v>
      </c>
      <c r="O25" s="156">
        <f>'[11]Cumulative Stats'!$N28</f>
        <v>186</v>
      </c>
      <c r="P25" s="156">
        <f>'[12]Cumulative Stats'!$N28</f>
        <v>182.16666666666666</v>
      </c>
      <c r="Q25" s="156">
        <f>'[13]Cumulative Stats'!$N28</f>
        <v>182.33333333333334</v>
      </c>
      <c r="R25" s="156">
        <f>'[14]Cumulative Stats'!$N28</f>
        <v>201.38888888888889</v>
      </c>
      <c r="S25" s="156">
        <f>'[15]Cumulative Stats'!$N28</f>
        <v>190.16666666666666</v>
      </c>
      <c r="T25" s="156">
        <f>'[16]Cumulative Stats'!$N28</f>
        <v>202.22222222222223</v>
      </c>
      <c r="U25" s="156">
        <f>'[17]Cumulative Stats'!$N28</f>
        <v>205.88888888888889</v>
      </c>
      <c r="V25" s="156">
        <f>'[18]Cumulative Stats'!$N28</f>
        <v>156.38888888888889</v>
      </c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2">
        <f t="shared" si="10"/>
        <v>24</v>
      </c>
      <c r="AR25" s="2"/>
      <c r="AS25" s="38"/>
      <c r="AT25" s="38"/>
      <c r="AU25" s="38"/>
      <c r="BD25" s="3"/>
      <c r="BE25" s="3"/>
    </row>
    <row r="26" spans="1:67" x14ac:dyDescent="0.15">
      <c r="A26" s="102" t="s">
        <v>76</v>
      </c>
      <c r="B26" s="101"/>
      <c r="C26" s="101"/>
      <c r="D26" s="101"/>
      <c r="E26" s="93">
        <f>'[1]Cumulative Stats'!$N33</f>
        <v>261.33333333333331</v>
      </c>
      <c r="F26" s="93">
        <f>'[2]Cumulative Stats'!$N33</f>
        <v>291.88888888888891</v>
      </c>
      <c r="G26" s="93">
        <f>'[3]Cumulative Stats'!$N33</f>
        <v>394.83333333333331</v>
      </c>
      <c r="H26" s="93">
        <f>'[4]Cumulative Stats'!$N33</f>
        <v>332.66666666666669</v>
      </c>
      <c r="I26" s="93">
        <f>'[5]Cumulative Stats'!$N33</f>
        <v>323.16666666666669</v>
      </c>
      <c r="J26" s="93">
        <f>'[6]Cumulative Stats'!$N33</f>
        <v>372.94444444444446</v>
      </c>
      <c r="K26" s="93">
        <f>'[7]Cumulative Stats'!$N33</f>
        <v>302.16666666666669</v>
      </c>
      <c r="L26" s="93">
        <f>'[8]Cumulative Stats'!$N33</f>
        <v>346.88888888888891</v>
      </c>
      <c r="M26" s="93">
        <f>'[9]Cumulative Stats'!$N33</f>
        <v>323.77777777777777</v>
      </c>
      <c r="N26" s="93">
        <f>'[10]Cumulative Stats'!$N33</f>
        <v>272.33333333333331</v>
      </c>
      <c r="O26" s="93">
        <f>'[11]Cumulative Stats'!$N33</f>
        <v>308.27777777777777</v>
      </c>
      <c r="P26" s="93">
        <f>'[12]Cumulative Stats'!$N33</f>
        <v>318.61111111111109</v>
      </c>
      <c r="Q26" s="93">
        <f>'[13]Cumulative Stats'!$N33</f>
        <v>350.94444444444446</v>
      </c>
      <c r="R26" s="93">
        <f>'[14]Cumulative Stats'!$N33</f>
        <v>287.61111111111109</v>
      </c>
      <c r="S26" s="93">
        <f>'[15]Cumulative Stats'!$N33</f>
        <v>340.66666666666669</v>
      </c>
      <c r="T26" s="93">
        <f>'[16]Cumulative Stats'!$N33</f>
        <v>310.94444444444446</v>
      </c>
      <c r="U26" s="93">
        <f>'[17]Cumulative Stats'!$N33</f>
        <v>312.94444444444446</v>
      </c>
      <c r="V26" s="93">
        <f>'[18]Cumulative Stats'!$N33</f>
        <v>366.27777777777777</v>
      </c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2">
        <f t="shared" si="10"/>
        <v>25</v>
      </c>
      <c r="AR26" s="2"/>
      <c r="AS26" s="38"/>
      <c r="AT26" s="38"/>
      <c r="AU26" s="38"/>
      <c r="BD26" s="3"/>
      <c r="BE26" s="3"/>
    </row>
    <row r="27" spans="1:67" x14ac:dyDescent="0.15">
      <c r="A27" s="101" t="s">
        <v>17</v>
      </c>
      <c r="B27" s="101"/>
      <c r="C27" s="101"/>
      <c r="D27" s="101"/>
      <c r="E27" s="93">
        <f>'[1]Cumulative Stats'!$M33</f>
        <v>4704</v>
      </c>
      <c r="F27" s="93">
        <f>'[2]Cumulative Stats'!$M33</f>
        <v>5254</v>
      </c>
      <c r="G27" s="93">
        <f>'[3]Cumulative Stats'!$M33</f>
        <v>7107</v>
      </c>
      <c r="H27" s="93">
        <f>'[4]Cumulative Stats'!$M33</f>
        <v>5988</v>
      </c>
      <c r="I27" s="93">
        <f>'[5]Cumulative Stats'!$M33</f>
        <v>5817</v>
      </c>
      <c r="J27" s="93">
        <f>'[6]Cumulative Stats'!$M33</f>
        <v>6713</v>
      </c>
      <c r="K27" s="93">
        <f>'[7]Cumulative Stats'!$M33</f>
        <v>5439</v>
      </c>
      <c r="L27" s="93">
        <f>'[8]Cumulative Stats'!$M33</f>
        <v>6244</v>
      </c>
      <c r="M27" s="93">
        <f>'[9]Cumulative Stats'!$M33</f>
        <v>5828</v>
      </c>
      <c r="N27" s="93">
        <f>'[10]Cumulative Stats'!$M33</f>
        <v>4902</v>
      </c>
      <c r="O27" s="93">
        <f>'[11]Cumulative Stats'!$M33</f>
        <v>5549</v>
      </c>
      <c r="P27" s="93">
        <f>'[12]Cumulative Stats'!$M33</f>
        <v>5735</v>
      </c>
      <c r="Q27" s="93">
        <f>'[13]Cumulative Stats'!$M33</f>
        <v>6317</v>
      </c>
      <c r="R27" s="93">
        <f>'[14]Cumulative Stats'!$M33</f>
        <v>5177</v>
      </c>
      <c r="S27" s="93">
        <f>'[15]Cumulative Stats'!$M33</f>
        <v>6132</v>
      </c>
      <c r="T27" s="93">
        <f>'[16]Cumulative Stats'!$M33</f>
        <v>5597</v>
      </c>
      <c r="U27" s="93">
        <f>'[17]Cumulative Stats'!$M33</f>
        <v>5633</v>
      </c>
      <c r="V27" s="93">
        <f>'[18]Cumulative Stats'!$M33</f>
        <v>6593</v>
      </c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2">
        <f t="shared" si="10"/>
        <v>26</v>
      </c>
      <c r="AR27" s="2"/>
      <c r="AS27" s="38"/>
      <c r="AT27" s="38"/>
      <c r="AU27" s="38"/>
      <c r="BD27" s="3"/>
      <c r="BE27" s="3"/>
    </row>
    <row r="28" spans="1:67" x14ac:dyDescent="0.15">
      <c r="A28" s="101" t="s">
        <v>18</v>
      </c>
      <c r="B28" s="101"/>
      <c r="C28" s="101"/>
      <c r="D28" s="101"/>
      <c r="E28" s="100">
        <f>'[1]Cumulative Stats'!$M34</f>
        <v>37.84013605442177</v>
      </c>
      <c r="F28" s="100">
        <f>'[2]Cumulative Stats'!$M34</f>
        <v>34.54510848877046</v>
      </c>
      <c r="G28" s="100">
        <f>'[3]Cumulative Stats'!$M34</f>
        <v>42.493316448571832</v>
      </c>
      <c r="H28" s="100">
        <f>'[4]Cumulative Stats'!$M34</f>
        <v>41.71676686706747</v>
      </c>
      <c r="I28" s="100">
        <f>'[5]Cumulative Stats'!$M34</f>
        <v>32.851985559566785</v>
      </c>
      <c r="J28" s="100">
        <f>'[6]Cumulative Stats'!$M34</f>
        <v>40.026813645166101</v>
      </c>
      <c r="K28" s="100">
        <f>'[7]Cumulative Stats'!$M34</f>
        <v>37.341423055708773</v>
      </c>
      <c r="L28" s="100">
        <f>'[8]Cumulative Stats'!$M34</f>
        <v>39.590006406149904</v>
      </c>
      <c r="M28" s="100">
        <f>'[9]Cumulative Stats'!$M34</f>
        <v>39.447494852436513</v>
      </c>
      <c r="N28" s="100">
        <f>'[10]Cumulative Stats'!$M34</f>
        <v>26.968584251325989</v>
      </c>
      <c r="O28" s="100">
        <f>'[11]Cumulative Stats'!$M34</f>
        <v>39.664804469273747</v>
      </c>
      <c r="P28" s="100">
        <f>'[12]Cumulative Stats'!$M34</f>
        <v>42.824760244115083</v>
      </c>
      <c r="Q28" s="100">
        <f>'[13]Cumulative Stats'!$M34</f>
        <v>48.044958049707134</v>
      </c>
      <c r="R28" s="100">
        <f>'[14]Cumulative Stats'!$M34</f>
        <v>29.978752173073207</v>
      </c>
      <c r="S28" s="100">
        <f>'[15]Cumulative Stats'!$M34</f>
        <v>44.178082191780824</v>
      </c>
      <c r="T28" s="100">
        <f>'[16]Cumulative Stats'!$M34</f>
        <v>34.965159907093089</v>
      </c>
      <c r="U28" s="100">
        <f>'[17]Cumulative Stats'!$M34</f>
        <v>34.209124800284044</v>
      </c>
      <c r="V28" s="100">
        <f>'[18]Cumulative Stats'!$M34</f>
        <v>57.303200364022445</v>
      </c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2">
        <f t="shared" si="10"/>
        <v>27</v>
      </c>
      <c r="AR28" s="2"/>
      <c r="AS28" s="38"/>
      <c r="AT28" s="38"/>
      <c r="AU28" s="38"/>
      <c r="BD28" s="3"/>
      <c r="BE28" s="3"/>
    </row>
    <row r="29" spans="1:67" x14ac:dyDescent="0.15">
      <c r="A29" s="102" t="s">
        <v>19</v>
      </c>
      <c r="B29" s="101"/>
      <c r="C29" s="101"/>
      <c r="D29" s="101"/>
      <c r="E29" s="100">
        <f>'[1]Cumulative Stats'!$M35</f>
        <v>62.15986394557823</v>
      </c>
      <c r="F29" s="100">
        <f>'[2]Cumulative Stats'!$M35</f>
        <v>65.454891511229533</v>
      </c>
      <c r="G29" s="100">
        <f>'[3]Cumulative Stats'!$M35</f>
        <v>57.506683551428175</v>
      </c>
      <c r="H29" s="100">
        <f>'[4]Cumulative Stats'!$M35</f>
        <v>58.28323313293253</v>
      </c>
      <c r="I29" s="100">
        <f>'[5]Cumulative Stats'!$M35</f>
        <v>67.148014440433215</v>
      </c>
      <c r="J29" s="100">
        <f>'[6]Cumulative Stats'!$M35</f>
        <v>59.973186354833906</v>
      </c>
      <c r="K29" s="100">
        <f>'[7]Cumulative Stats'!$M35</f>
        <v>62.658576944291234</v>
      </c>
      <c r="L29" s="100">
        <f>'[8]Cumulative Stats'!$M35</f>
        <v>60.409993593850096</v>
      </c>
      <c r="M29" s="100">
        <f>'[9]Cumulative Stats'!$M35</f>
        <v>60.552505147563487</v>
      </c>
      <c r="N29" s="100">
        <f>'[10]Cumulative Stats'!$M35</f>
        <v>73.031415748674007</v>
      </c>
      <c r="O29" s="100">
        <f>'[11]Cumulative Stats'!$M35</f>
        <v>60.33519553072626</v>
      </c>
      <c r="P29" s="100">
        <f>'[12]Cumulative Stats'!$M35</f>
        <v>57.175239755884924</v>
      </c>
      <c r="Q29" s="100">
        <f>'[13]Cumulative Stats'!$M35</f>
        <v>51.955041950292859</v>
      </c>
      <c r="R29" s="100">
        <f>'[14]Cumulative Stats'!$M35</f>
        <v>70.021247826926796</v>
      </c>
      <c r="S29" s="100">
        <f>'[15]Cumulative Stats'!$M35</f>
        <v>55.821917808219176</v>
      </c>
      <c r="T29" s="100">
        <f>'[16]Cumulative Stats'!$M35</f>
        <v>65.034840092906904</v>
      </c>
      <c r="U29" s="100">
        <f>'[17]Cumulative Stats'!$M35</f>
        <v>65.790875199715956</v>
      </c>
      <c r="V29" s="100">
        <f>'[18]Cumulative Stats'!$M35</f>
        <v>42.696799635977548</v>
      </c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2">
        <f t="shared" si="10"/>
        <v>28</v>
      </c>
      <c r="AR29" s="2"/>
      <c r="AS29" s="38"/>
      <c r="AT29" s="38"/>
      <c r="AU29" s="38"/>
      <c r="BD29" s="3"/>
      <c r="BE29" s="3"/>
    </row>
    <row r="30" spans="1:67" x14ac:dyDescent="0.15">
      <c r="A30" s="101"/>
      <c r="B30" s="101"/>
      <c r="C30" s="101"/>
      <c r="D30" s="101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2">
        <f t="shared" si="10"/>
        <v>29</v>
      </c>
      <c r="AR30" s="2"/>
      <c r="AS30" s="38"/>
      <c r="AT30" s="38"/>
      <c r="AU30" s="38"/>
      <c r="BD30" s="3"/>
      <c r="BE30" s="3"/>
    </row>
    <row r="31" spans="1:67" x14ac:dyDescent="0.15">
      <c r="A31" s="101" t="s">
        <v>20</v>
      </c>
      <c r="B31" s="101"/>
      <c r="C31" s="101"/>
      <c r="D31" s="101"/>
      <c r="E31" s="93">
        <f>'[1]Cumulative Stats'!$M37</f>
        <v>1054</v>
      </c>
      <c r="F31" s="93">
        <f>'[2]Cumulative Stats'!$M37</f>
        <v>1059</v>
      </c>
      <c r="G31" s="93">
        <f>'[3]Cumulative Stats'!$M37</f>
        <v>1131</v>
      </c>
      <c r="H31" s="93">
        <f>'[4]Cumulative Stats'!$M37</f>
        <v>1090</v>
      </c>
      <c r="I31" s="93">
        <f>'[5]Cumulative Stats'!$M37</f>
        <v>1138</v>
      </c>
      <c r="J31" s="93">
        <f>'[6]Cumulative Stats'!$M37</f>
        <v>1103</v>
      </c>
      <c r="K31" s="93">
        <f>'[7]Cumulative Stats'!$M37</f>
        <v>1065</v>
      </c>
      <c r="L31" s="93">
        <f>'[8]Cumulative Stats'!$M37</f>
        <v>1097</v>
      </c>
      <c r="M31" s="93">
        <f>'[9]Cumulative Stats'!$M37</f>
        <v>1100</v>
      </c>
      <c r="N31" s="93">
        <f>'[10]Cumulative Stats'!$M37</f>
        <v>979</v>
      </c>
      <c r="O31" s="93">
        <f>'[11]Cumulative Stats'!$M37</f>
        <v>1094</v>
      </c>
      <c r="P31" s="93">
        <f>'[12]Cumulative Stats'!$M37</f>
        <v>1110</v>
      </c>
      <c r="Q31" s="93">
        <f>'[13]Cumulative Stats'!$M37</f>
        <v>1169</v>
      </c>
      <c r="R31" s="93">
        <f>'[14]Cumulative Stats'!$M37</f>
        <v>1113</v>
      </c>
      <c r="S31" s="93">
        <f>'[15]Cumulative Stats'!$M37</f>
        <v>1086</v>
      </c>
      <c r="T31" s="93">
        <f>'[16]Cumulative Stats'!$M37</f>
        <v>1118</v>
      </c>
      <c r="U31" s="93">
        <f>'[17]Cumulative Stats'!$M37</f>
        <v>1148</v>
      </c>
      <c r="V31" s="93">
        <f>'[18]Cumulative Stats'!$M37</f>
        <v>1154</v>
      </c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2">
        <f t="shared" si="10"/>
        <v>30</v>
      </c>
      <c r="AR31" s="2"/>
      <c r="AS31" s="38"/>
      <c r="AT31" s="38"/>
      <c r="AU31" s="38"/>
      <c r="BD31" s="3"/>
      <c r="BE31" s="3"/>
    </row>
    <row r="32" spans="1:67" x14ac:dyDescent="0.15">
      <c r="A32" s="101" t="s">
        <v>21</v>
      </c>
      <c r="B32" s="101"/>
      <c r="C32" s="101"/>
      <c r="D32" s="101"/>
      <c r="E32" s="100">
        <f>'[1]Cumulative Stats'!$M38</f>
        <v>4.4629981024667931</v>
      </c>
      <c r="F32" s="100">
        <f>'[2]Cumulative Stats'!$M38</f>
        <v>4.9612842304060436</v>
      </c>
      <c r="G32" s="100">
        <f>'[3]Cumulative Stats'!$M38</f>
        <v>6.2838196286472146</v>
      </c>
      <c r="H32" s="100">
        <f>'[4]Cumulative Stats'!$M38</f>
        <v>5.4935779816513763</v>
      </c>
      <c r="I32" s="100">
        <f>'[5]Cumulative Stats'!$M38</f>
        <v>5.1115992970123019</v>
      </c>
      <c r="J32" s="100">
        <f>'[6]Cumulative Stats'!$M38</f>
        <v>6.0861287398005439</v>
      </c>
      <c r="K32" s="100">
        <f>'[7]Cumulative Stats'!$M38</f>
        <v>5.1070422535211266</v>
      </c>
      <c r="L32" s="100">
        <f>'[8]Cumulative Stats'!$M38</f>
        <v>5.6918869644484955</v>
      </c>
      <c r="M32" s="100">
        <f>'[9]Cumulative Stats'!$M38</f>
        <v>5.2981818181818179</v>
      </c>
      <c r="N32" s="100">
        <f>'[10]Cumulative Stats'!$M38</f>
        <v>5.0071501532175686</v>
      </c>
      <c r="O32" s="100">
        <f>'[11]Cumulative Stats'!$M38</f>
        <v>5.0722120658135283</v>
      </c>
      <c r="P32" s="100">
        <f>'[12]Cumulative Stats'!$M38</f>
        <v>5.166666666666667</v>
      </c>
      <c r="Q32" s="100">
        <f>'[13]Cumulative Stats'!$M38</f>
        <v>5.4037639007698886</v>
      </c>
      <c r="R32" s="100">
        <f>'[14]Cumulative Stats'!$M38</f>
        <v>4.6513926325247077</v>
      </c>
      <c r="S32" s="100">
        <f>'[15]Cumulative Stats'!$M38</f>
        <v>5.6464088397790055</v>
      </c>
      <c r="T32" s="100">
        <f>'[16]Cumulative Stats'!$M38</f>
        <v>5.0062611806797852</v>
      </c>
      <c r="U32" s="100">
        <f>'[17]Cumulative Stats'!$M38</f>
        <v>4.9067944250871083</v>
      </c>
      <c r="V32" s="100">
        <f>'[18]Cumulative Stats'!$M38</f>
        <v>5.7131715771230507</v>
      </c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2">
        <f t="shared" si="10"/>
        <v>31</v>
      </c>
      <c r="AR32" s="2"/>
      <c r="AS32" s="38"/>
      <c r="AT32" s="38"/>
      <c r="AU32" s="38"/>
      <c r="BD32" s="3"/>
      <c r="BE32" s="3"/>
    </row>
    <row r="33" spans="1:67" x14ac:dyDescent="0.15">
      <c r="A33" s="101"/>
      <c r="B33" s="101"/>
      <c r="C33" s="101"/>
      <c r="D33" s="101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R33" s="2"/>
      <c r="AS33" s="38"/>
      <c r="AT33" s="38"/>
      <c r="AU33" s="38"/>
      <c r="BD33" s="3"/>
      <c r="BE33" s="3"/>
    </row>
    <row r="34" spans="1:67" x14ac:dyDescent="0.15">
      <c r="A34" s="101" t="s">
        <v>22</v>
      </c>
      <c r="B34" s="101"/>
      <c r="C34" s="101"/>
      <c r="D34" s="101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R34" s="8"/>
      <c r="AS34" s="38"/>
      <c r="AT34" s="38"/>
      <c r="AU34" s="38"/>
      <c r="BD34" s="3"/>
      <c r="BE34" s="3"/>
    </row>
    <row r="35" spans="1:67" x14ac:dyDescent="0.15">
      <c r="A35" s="101" t="s">
        <v>23</v>
      </c>
      <c r="B35" s="101"/>
      <c r="C35" s="101"/>
      <c r="D35" s="101"/>
      <c r="E35" s="93">
        <f>'[1]Cumulative Stats'!$M41</f>
        <v>24</v>
      </c>
      <c r="F35" s="93">
        <f>'[2]Cumulative Stats'!$M41</f>
        <v>29</v>
      </c>
      <c r="G35" s="93">
        <f>'[3]Cumulative Stats'!$M41</f>
        <v>8</v>
      </c>
      <c r="H35" s="93">
        <f>'[4]Cumulative Stats'!$M41</f>
        <v>15</v>
      </c>
      <c r="I35" s="93">
        <f>'[5]Cumulative Stats'!$M41</f>
        <v>24</v>
      </c>
      <c r="J35" s="93">
        <f>'[6]Cumulative Stats'!$M41</f>
        <v>36</v>
      </c>
      <c r="K35" s="93">
        <f>'[7]Cumulative Stats'!$M41</f>
        <v>31</v>
      </c>
      <c r="L35" s="93">
        <f>'[8]Cumulative Stats'!$M41</f>
        <v>12</v>
      </c>
      <c r="M35" s="93">
        <f>'[9]Cumulative Stats'!$M41</f>
        <v>18</v>
      </c>
      <c r="N35" s="93">
        <f>'[10]Cumulative Stats'!$M41</f>
        <v>26</v>
      </c>
      <c r="O35" s="93">
        <f>'[11]Cumulative Stats'!$M41</f>
        <v>20</v>
      </c>
      <c r="P35" s="93">
        <f>'[12]Cumulative Stats'!$M41</f>
        <v>22</v>
      </c>
      <c r="Q35" s="93">
        <f>'[13]Cumulative Stats'!$M41</f>
        <v>10</v>
      </c>
      <c r="R35" s="93">
        <f>'[14]Cumulative Stats'!$M41</f>
        <v>40</v>
      </c>
      <c r="S35" s="93">
        <f>'[15]Cumulative Stats'!$M41</f>
        <v>14</v>
      </c>
      <c r="T35" s="93">
        <f>'[16]Cumulative Stats'!$M41</f>
        <v>22</v>
      </c>
      <c r="U35" s="93">
        <f>'[17]Cumulative Stats'!$M41</f>
        <v>27</v>
      </c>
      <c r="V35" s="93">
        <f>'[18]Cumulative Stats'!$M41</f>
        <v>17</v>
      </c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2"/>
      <c r="AR35" s="2"/>
      <c r="AS35" s="38"/>
      <c r="AT35" s="38"/>
      <c r="AU35" s="38"/>
      <c r="BD35" s="3"/>
      <c r="BE35" s="3"/>
    </row>
    <row r="36" spans="1:67" x14ac:dyDescent="0.15">
      <c r="A36" s="101" t="s">
        <v>24</v>
      </c>
      <c r="B36" s="101"/>
      <c r="C36" s="101"/>
      <c r="D36" s="101"/>
      <c r="E36" s="93">
        <f>'[1]Cumulative Stats'!$M42</f>
        <v>269</v>
      </c>
      <c r="F36" s="93">
        <f>'[2]Cumulative Stats'!$M42</f>
        <v>400</v>
      </c>
      <c r="G36" s="93">
        <f>'[3]Cumulative Stats'!$M42</f>
        <v>221</v>
      </c>
      <c r="H36" s="93">
        <f>'[4]Cumulative Stats'!$M42</f>
        <v>131</v>
      </c>
      <c r="I36" s="93">
        <f>'[5]Cumulative Stats'!$M42</f>
        <v>271</v>
      </c>
      <c r="J36" s="93">
        <f>'[6]Cumulative Stats'!$M42</f>
        <v>406</v>
      </c>
      <c r="K36" s="93">
        <f>'[7]Cumulative Stats'!$M42</f>
        <v>537</v>
      </c>
      <c r="L36" s="93">
        <f>'[8]Cumulative Stats'!$M42</f>
        <v>165</v>
      </c>
      <c r="M36" s="93">
        <f>'[9]Cumulative Stats'!$M42</f>
        <v>204</v>
      </c>
      <c r="N36" s="93">
        <f>'[10]Cumulative Stats'!$M42</f>
        <v>268</v>
      </c>
      <c r="O36" s="93">
        <f>'[11]Cumulative Stats'!$M42</f>
        <v>128</v>
      </c>
      <c r="P36" s="93">
        <f>'[12]Cumulative Stats'!$M42</f>
        <v>173</v>
      </c>
      <c r="Q36" s="93">
        <f>'[13]Cumulative Stats'!$M42</f>
        <v>167</v>
      </c>
      <c r="R36" s="93">
        <f>'[14]Cumulative Stats'!$M42</f>
        <v>386</v>
      </c>
      <c r="S36" s="93">
        <f>'[15]Cumulative Stats'!$M42</f>
        <v>242</v>
      </c>
      <c r="T36" s="93">
        <f>'[16]Cumulative Stats'!$M42</f>
        <v>309</v>
      </c>
      <c r="U36" s="93">
        <f>'[17]Cumulative Stats'!$M42</f>
        <v>323</v>
      </c>
      <c r="V36" s="93">
        <f>'[18]Cumulative Stats'!$M42</f>
        <v>174</v>
      </c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2"/>
      <c r="AR36" s="2"/>
      <c r="AS36" s="38"/>
      <c r="AT36" s="38"/>
      <c r="AU36" s="38"/>
      <c r="BA36" s="5" t="s">
        <v>124</v>
      </c>
      <c r="BB36" s="3">
        <f>STDEVA(BB3:BB34)</f>
        <v>16.949795576344975</v>
      </c>
      <c r="BD36" s="3"/>
      <c r="BE36" s="3"/>
      <c r="BO36" s="3">
        <f>STDEVA(BO3:BO34)</f>
        <v>0.48469682218972038</v>
      </c>
    </row>
    <row r="37" spans="1:67" x14ac:dyDescent="0.15">
      <c r="A37" s="101" t="s">
        <v>25</v>
      </c>
      <c r="B37" s="101"/>
      <c r="C37" s="101"/>
      <c r="D37" s="101"/>
      <c r="E37" s="93">
        <f>'[1]Cumulative Stats'!$M43</f>
        <v>0</v>
      </c>
      <c r="F37" s="93">
        <f>'[2]Cumulative Stats'!$M43</f>
        <v>2</v>
      </c>
      <c r="G37" s="93">
        <f>'[3]Cumulative Stats'!$M43</f>
        <v>2</v>
      </c>
      <c r="H37" s="93">
        <f>'[4]Cumulative Stats'!$M43</f>
        <v>0</v>
      </c>
      <c r="I37" s="93">
        <f>'[5]Cumulative Stats'!$M43</f>
        <v>1</v>
      </c>
      <c r="J37" s="93">
        <f>'[6]Cumulative Stats'!$M43</f>
        <v>0</v>
      </c>
      <c r="K37" s="93">
        <f>'[7]Cumulative Stats'!$M43</f>
        <v>2</v>
      </c>
      <c r="L37" s="93">
        <f>'[8]Cumulative Stats'!$M43</f>
        <v>1</v>
      </c>
      <c r="M37" s="93">
        <f>'[9]Cumulative Stats'!$M43</f>
        <v>9</v>
      </c>
      <c r="N37" s="93">
        <f>'[10]Cumulative Stats'!$M43</f>
        <v>0</v>
      </c>
      <c r="O37" s="93">
        <f>'[11]Cumulative Stats'!$M43</f>
        <v>0</v>
      </c>
      <c r="P37" s="93">
        <f>'[12]Cumulative Stats'!$M43</f>
        <v>0</v>
      </c>
      <c r="Q37" s="93">
        <f>'[13]Cumulative Stats'!$M43</f>
        <v>0</v>
      </c>
      <c r="R37" s="93">
        <f>'[14]Cumulative Stats'!$M43</f>
        <v>1</v>
      </c>
      <c r="S37" s="93">
        <f>'[15]Cumulative Stats'!$M43</f>
        <v>2</v>
      </c>
      <c r="T37" s="93">
        <f>'[16]Cumulative Stats'!$M43</f>
        <v>3</v>
      </c>
      <c r="U37" s="93">
        <f>'[17]Cumulative Stats'!$M43</f>
        <v>1</v>
      </c>
      <c r="V37" s="93">
        <f>'[18]Cumulative Stats'!$M43</f>
        <v>0</v>
      </c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2"/>
      <c r="AR37" s="2"/>
      <c r="AS37" s="38"/>
      <c r="AT37" s="38"/>
      <c r="AU37" s="38"/>
      <c r="AV37" s="8"/>
      <c r="AW37" s="38"/>
      <c r="AX37" s="38"/>
      <c r="AY37" s="38"/>
      <c r="BD37" s="3"/>
      <c r="BE37" s="3"/>
    </row>
    <row r="38" spans="1:67" x14ac:dyDescent="0.15">
      <c r="A38" s="101"/>
      <c r="B38" s="101"/>
      <c r="C38" s="101"/>
      <c r="D38" s="101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R38" s="2"/>
      <c r="AS38" s="38"/>
      <c r="AT38" s="38"/>
      <c r="AU38" s="38"/>
      <c r="AV38" s="8"/>
      <c r="AW38" s="38"/>
      <c r="AX38" s="38"/>
      <c r="AY38" s="38"/>
      <c r="BD38" s="3"/>
      <c r="BE38" s="3"/>
    </row>
    <row r="39" spans="1:67" x14ac:dyDescent="0.15">
      <c r="A39" s="101" t="s">
        <v>26</v>
      </c>
      <c r="B39" s="101"/>
      <c r="C39" s="101"/>
      <c r="D39" s="101"/>
      <c r="E39" s="93">
        <f>'[1]Cumulative Stats'!$M45</f>
        <v>91</v>
      </c>
      <c r="F39" s="93">
        <f>'[2]Cumulative Stats'!$M45</f>
        <v>92</v>
      </c>
      <c r="G39" s="93">
        <f>'[3]Cumulative Stats'!$M45</f>
        <v>70</v>
      </c>
      <c r="H39" s="93">
        <f>'[4]Cumulative Stats'!$M45</f>
        <v>69</v>
      </c>
      <c r="I39" s="93">
        <f>'[5]Cumulative Stats'!$M45</f>
        <v>90</v>
      </c>
      <c r="J39" s="93">
        <f>'[6]Cumulative Stats'!$M45</f>
        <v>54</v>
      </c>
      <c r="K39" s="93">
        <f>'[7]Cumulative Stats'!$M45</f>
        <v>87</v>
      </c>
      <c r="L39" s="93">
        <f>'[8]Cumulative Stats'!$M45</f>
        <v>69</v>
      </c>
      <c r="M39" s="93">
        <f>'[9]Cumulative Stats'!$M45</f>
        <v>90</v>
      </c>
      <c r="N39" s="93">
        <f>'[10]Cumulative Stats'!$M45</f>
        <v>80</v>
      </c>
      <c r="O39" s="93">
        <f>'[11]Cumulative Stats'!$M45</f>
        <v>75</v>
      </c>
      <c r="P39" s="93">
        <f>'[12]Cumulative Stats'!$M45</f>
        <v>64</v>
      </c>
      <c r="Q39" s="93">
        <f>'[13]Cumulative Stats'!$M45</f>
        <v>68</v>
      </c>
      <c r="R39" s="93">
        <f>'[14]Cumulative Stats'!$M45</f>
        <v>80</v>
      </c>
      <c r="S39" s="93">
        <f>'[15]Cumulative Stats'!$M45</f>
        <v>74</v>
      </c>
      <c r="T39" s="93">
        <f>'[16]Cumulative Stats'!$M45</f>
        <v>81</v>
      </c>
      <c r="U39" s="93">
        <f>'[17]Cumulative Stats'!$M45</f>
        <v>87</v>
      </c>
      <c r="V39" s="93">
        <f>'[18]Cumulative Stats'!$M45</f>
        <v>54</v>
      </c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2"/>
      <c r="AR39" s="2"/>
      <c r="AS39" s="38"/>
      <c r="AT39" s="38"/>
      <c r="AU39" s="38"/>
      <c r="AV39" s="8"/>
      <c r="AW39" s="38"/>
      <c r="AX39" s="38"/>
      <c r="AY39" s="38"/>
      <c r="BD39" s="3"/>
      <c r="BE39" s="3"/>
    </row>
    <row r="40" spans="1:67" x14ac:dyDescent="0.15">
      <c r="A40" s="101" t="s">
        <v>27</v>
      </c>
      <c r="B40" s="101"/>
      <c r="C40" s="101"/>
      <c r="D40" s="101"/>
      <c r="E40" s="93">
        <f>'[1]Cumulative Stats'!$M46</f>
        <v>3668</v>
      </c>
      <c r="F40" s="93">
        <f>'[2]Cumulative Stats'!$M46</f>
        <v>3737</v>
      </c>
      <c r="G40" s="93">
        <f>'[3]Cumulative Stats'!$M46</f>
        <v>2671</v>
      </c>
      <c r="H40" s="93">
        <f>'[4]Cumulative Stats'!$M46</f>
        <v>2704</v>
      </c>
      <c r="I40" s="93">
        <f>'[5]Cumulative Stats'!$M46</f>
        <v>3458</v>
      </c>
      <c r="J40" s="93">
        <f>'[6]Cumulative Stats'!$M46</f>
        <v>2192</v>
      </c>
      <c r="K40" s="93">
        <f>'[7]Cumulative Stats'!$M46</f>
        <v>3434</v>
      </c>
      <c r="L40" s="93">
        <f>'[8]Cumulative Stats'!$M46</f>
        <v>2713</v>
      </c>
      <c r="M40" s="93">
        <f>'[9]Cumulative Stats'!$M46</f>
        <v>3406</v>
      </c>
      <c r="N40" s="93">
        <f>'[10]Cumulative Stats'!$M46</f>
        <v>3246</v>
      </c>
      <c r="O40" s="93">
        <f>'[11]Cumulative Stats'!$M46</f>
        <v>2802</v>
      </c>
      <c r="P40" s="93">
        <f>'[12]Cumulative Stats'!$M46</f>
        <v>2576</v>
      </c>
      <c r="Q40" s="93">
        <f>'[13]Cumulative Stats'!$M46</f>
        <v>2740</v>
      </c>
      <c r="R40" s="93">
        <f>'[14]Cumulative Stats'!$M46</f>
        <v>3135</v>
      </c>
      <c r="S40" s="93">
        <f>'[15]Cumulative Stats'!$M46</f>
        <v>3005</v>
      </c>
      <c r="T40" s="93">
        <f>'[16]Cumulative Stats'!$M46</f>
        <v>3177</v>
      </c>
      <c r="U40" s="93">
        <f>'[17]Cumulative Stats'!$M46</f>
        <v>3508</v>
      </c>
      <c r="V40" s="93">
        <f>'[18]Cumulative Stats'!$M46</f>
        <v>2177</v>
      </c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2"/>
      <c r="AR40" s="2"/>
      <c r="AS40" s="38"/>
      <c r="AT40" s="38"/>
      <c r="AU40" s="38"/>
      <c r="AV40" s="8"/>
      <c r="AW40" s="38"/>
      <c r="AX40" s="38"/>
      <c r="AY40" s="38"/>
      <c r="BD40" s="3"/>
      <c r="BE40" s="3"/>
    </row>
    <row r="41" spans="1:67" x14ac:dyDescent="0.15">
      <c r="A41" s="101" t="s">
        <v>28</v>
      </c>
      <c r="B41" s="101"/>
      <c r="C41" s="101"/>
      <c r="D41" s="101"/>
      <c r="E41" s="100">
        <f>'[1]Cumulative Stats'!$M47</f>
        <v>40.307692307692307</v>
      </c>
      <c r="F41" s="100">
        <f>'[2]Cumulative Stats'!$M47</f>
        <v>40.619565217391305</v>
      </c>
      <c r="G41" s="100">
        <f>'[3]Cumulative Stats'!$M47</f>
        <v>38.157142857142858</v>
      </c>
      <c r="H41" s="100">
        <f>'[4]Cumulative Stats'!$M47</f>
        <v>39.188405797101453</v>
      </c>
      <c r="I41" s="100">
        <f>'[5]Cumulative Stats'!$M47</f>
        <v>38.422222222222224</v>
      </c>
      <c r="J41" s="100">
        <f>'[6]Cumulative Stats'!$M47</f>
        <v>40.592592592592595</v>
      </c>
      <c r="K41" s="100">
        <f>'[7]Cumulative Stats'!$M47</f>
        <v>39.47126436781609</v>
      </c>
      <c r="L41" s="100">
        <f>'[8]Cumulative Stats'!$M47</f>
        <v>39.318840579710148</v>
      </c>
      <c r="M41" s="100">
        <f>'[9]Cumulative Stats'!$M47</f>
        <v>37.844444444444441</v>
      </c>
      <c r="N41" s="100">
        <f>'[10]Cumulative Stats'!$M47</f>
        <v>40.575000000000003</v>
      </c>
      <c r="O41" s="100">
        <f>'[11]Cumulative Stats'!$M47</f>
        <v>37.36</v>
      </c>
      <c r="P41" s="100">
        <f>'[12]Cumulative Stats'!$M47</f>
        <v>40.25</v>
      </c>
      <c r="Q41" s="100">
        <f>'[13]Cumulative Stats'!$M47</f>
        <v>40.294117647058826</v>
      </c>
      <c r="R41" s="100">
        <f>'[14]Cumulative Stats'!$M47</f>
        <v>39.1875</v>
      </c>
      <c r="S41" s="100">
        <f>'[15]Cumulative Stats'!$M47</f>
        <v>40.608108108108105</v>
      </c>
      <c r="T41" s="100">
        <f>'[16]Cumulative Stats'!$M47</f>
        <v>39.222222222222221</v>
      </c>
      <c r="U41" s="100">
        <f>'[17]Cumulative Stats'!$M47</f>
        <v>40.321839080459768</v>
      </c>
      <c r="V41" s="100">
        <f>'[18]Cumulative Stats'!$M47</f>
        <v>40.314814814814817</v>
      </c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3"/>
      <c r="AR41" s="8"/>
      <c r="AS41" s="38"/>
      <c r="AT41" s="38"/>
      <c r="AU41" s="38"/>
      <c r="AV41" s="8"/>
      <c r="AW41" s="38"/>
      <c r="AX41" s="46" t="s">
        <v>94</v>
      </c>
      <c r="AY41" s="46" t="s">
        <v>94</v>
      </c>
      <c r="BD41" s="3"/>
      <c r="BE41" s="3"/>
    </row>
    <row r="42" spans="1:67" x14ac:dyDescent="0.15">
      <c r="A42" s="101"/>
      <c r="B42" s="101"/>
      <c r="C42" s="101"/>
      <c r="D42" s="101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R42" s="2"/>
      <c r="AS42" s="38"/>
      <c r="AT42" s="38"/>
      <c r="AU42" s="38"/>
      <c r="AV42" s="8"/>
      <c r="AW42" s="7" t="s">
        <v>94</v>
      </c>
      <c r="AX42" s="46" t="s">
        <v>2</v>
      </c>
      <c r="AY42" s="46" t="s">
        <v>3</v>
      </c>
      <c r="BD42" s="3"/>
      <c r="BE42" s="3"/>
    </row>
    <row r="43" spans="1:67" x14ac:dyDescent="0.15">
      <c r="A43" s="101" t="s">
        <v>29</v>
      </c>
      <c r="B43" s="101"/>
      <c r="C43" s="101"/>
      <c r="D43" s="101"/>
      <c r="E43" s="93">
        <f>'[1]Cumulative Stats'!$M49</f>
        <v>33</v>
      </c>
      <c r="F43" s="93">
        <f>'[2]Cumulative Stats'!$M49</f>
        <v>32</v>
      </c>
      <c r="G43" s="93">
        <f>'[3]Cumulative Stats'!$M49</f>
        <v>35</v>
      </c>
      <c r="H43" s="93">
        <f>'[4]Cumulative Stats'!$M49</f>
        <v>47</v>
      </c>
      <c r="I43" s="93">
        <f>'[5]Cumulative Stats'!$M49</f>
        <v>25</v>
      </c>
      <c r="J43" s="93">
        <f>'[6]Cumulative Stats'!$M49</f>
        <v>38</v>
      </c>
      <c r="K43" s="93">
        <f>'[7]Cumulative Stats'!$M49</f>
        <v>41</v>
      </c>
      <c r="L43" s="93">
        <f>'[8]Cumulative Stats'!$M49</f>
        <v>58</v>
      </c>
      <c r="M43" s="93">
        <f>'[9]Cumulative Stats'!$M49</f>
        <v>46</v>
      </c>
      <c r="N43" s="93">
        <f>'[10]Cumulative Stats'!$M49</f>
        <v>35</v>
      </c>
      <c r="O43" s="93">
        <f>'[11]Cumulative Stats'!$M49</f>
        <v>36</v>
      </c>
      <c r="P43" s="93">
        <f>'[12]Cumulative Stats'!$M49</f>
        <v>46</v>
      </c>
      <c r="Q43" s="93">
        <f>'[13]Cumulative Stats'!$M49</f>
        <v>59</v>
      </c>
      <c r="R43" s="93">
        <f>'[14]Cumulative Stats'!$M49</f>
        <v>29</v>
      </c>
      <c r="S43" s="93">
        <f>'[15]Cumulative Stats'!$M49</f>
        <v>47</v>
      </c>
      <c r="T43" s="93">
        <f>'[16]Cumulative Stats'!$M49</f>
        <v>40</v>
      </c>
      <c r="U43" s="93">
        <f>'[17]Cumulative Stats'!$M49</f>
        <v>46</v>
      </c>
      <c r="V43" s="93">
        <f>'[18]Cumulative Stats'!$M49</f>
        <v>45</v>
      </c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2"/>
      <c r="AR43" s="2"/>
      <c r="AS43" s="38"/>
      <c r="AT43" s="38"/>
      <c r="AU43" s="38"/>
      <c r="AV43" s="139" t="s">
        <v>254</v>
      </c>
      <c r="AW43" s="155">
        <v>250.94444444444446</v>
      </c>
      <c r="AX43" s="155">
        <v>114.5</v>
      </c>
      <c r="AY43" s="155">
        <v>136.44444444444446</v>
      </c>
      <c r="BD43" s="3"/>
      <c r="BE43" s="3"/>
    </row>
    <row r="44" spans="1:67" x14ac:dyDescent="0.15">
      <c r="A44" s="101" t="s">
        <v>30</v>
      </c>
      <c r="B44" s="101"/>
      <c r="C44" s="101"/>
      <c r="D44" s="101"/>
      <c r="E44" s="93">
        <f>'[1]Cumulative Stats'!$M50</f>
        <v>324</v>
      </c>
      <c r="F44" s="93">
        <f>'[2]Cumulative Stats'!$M50</f>
        <v>199</v>
      </c>
      <c r="G44" s="93">
        <f>'[3]Cumulative Stats'!$M50</f>
        <v>202</v>
      </c>
      <c r="H44" s="93">
        <f>'[4]Cumulative Stats'!$M50</f>
        <v>349</v>
      </c>
      <c r="I44" s="93">
        <f>'[5]Cumulative Stats'!$M50</f>
        <v>96</v>
      </c>
      <c r="J44" s="93">
        <f>'[6]Cumulative Stats'!$M50</f>
        <v>182</v>
      </c>
      <c r="K44" s="93">
        <f>'[7]Cumulative Stats'!$M50</f>
        <v>362</v>
      </c>
      <c r="L44" s="93">
        <f>'[8]Cumulative Stats'!$M50</f>
        <v>412</v>
      </c>
      <c r="M44" s="93">
        <f>'[9]Cumulative Stats'!$M50</f>
        <v>351</v>
      </c>
      <c r="N44" s="93">
        <f>'[10]Cumulative Stats'!$M50</f>
        <v>267</v>
      </c>
      <c r="O44" s="93">
        <f>'[11]Cumulative Stats'!$M50</f>
        <v>188</v>
      </c>
      <c r="P44" s="93">
        <f>'[12]Cumulative Stats'!$M50</f>
        <v>299</v>
      </c>
      <c r="Q44" s="93">
        <f>'[13]Cumulative Stats'!$M50</f>
        <v>652</v>
      </c>
      <c r="R44" s="93">
        <f>'[14]Cumulative Stats'!$M50</f>
        <v>128</v>
      </c>
      <c r="S44" s="93">
        <f>'[15]Cumulative Stats'!$M50</f>
        <v>296</v>
      </c>
      <c r="T44" s="93">
        <f>'[16]Cumulative Stats'!$M50</f>
        <v>281</v>
      </c>
      <c r="U44" s="93">
        <f>'[17]Cumulative Stats'!$M50</f>
        <v>306</v>
      </c>
      <c r="V44" s="93">
        <f>'[18]Cumulative Stats'!$M50</f>
        <v>277</v>
      </c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2"/>
      <c r="AR44" s="2"/>
      <c r="AS44" s="38"/>
      <c r="AT44" s="38"/>
      <c r="AU44" s="38"/>
      <c r="AV44" s="139" t="s">
        <v>267</v>
      </c>
      <c r="AW44" s="155">
        <v>270.16666666666669</v>
      </c>
      <c r="AX44" s="155">
        <v>103.27777777777777</v>
      </c>
      <c r="AY44" s="155">
        <v>166.88888888888889</v>
      </c>
      <c r="BD44" s="3"/>
      <c r="BE44" s="3"/>
    </row>
    <row r="45" spans="1:67" x14ac:dyDescent="0.15">
      <c r="A45" s="101" t="s">
        <v>31</v>
      </c>
      <c r="B45" s="101"/>
      <c r="C45" s="101"/>
      <c r="D45" s="101"/>
      <c r="E45" s="100">
        <f>'[1]Cumulative Stats'!$M51</f>
        <v>9.8181818181818183</v>
      </c>
      <c r="F45" s="100">
        <f>'[2]Cumulative Stats'!$M51</f>
        <v>6.21875</v>
      </c>
      <c r="G45" s="100">
        <f>'[3]Cumulative Stats'!$M51</f>
        <v>5.7714285714285714</v>
      </c>
      <c r="H45" s="100">
        <f>'[4]Cumulative Stats'!$M51</f>
        <v>7.4255319148936172</v>
      </c>
      <c r="I45" s="100">
        <f>'[5]Cumulative Stats'!$M51</f>
        <v>3.84</v>
      </c>
      <c r="J45" s="100">
        <f>'[6]Cumulative Stats'!$M51</f>
        <v>4.7894736842105265</v>
      </c>
      <c r="K45" s="100">
        <f>'[7]Cumulative Stats'!$M51</f>
        <v>8.8292682926829276</v>
      </c>
      <c r="L45" s="100">
        <f>'[8]Cumulative Stats'!$M51</f>
        <v>7.1034482758620694</v>
      </c>
      <c r="M45" s="100">
        <f>'[9]Cumulative Stats'!$M51</f>
        <v>7.6304347826086953</v>
      </c>
      <c r="N45" s="100">
        <f>'[10]Cumulative Stats'!$M51</f>
        <v>7.628571428571429</v>
      </c>
      <c r="O45" s="100">
        <f>'[11]Cumulative Stats'!$M51</f>
        <v>5.2222222222222223</v>
      </c>
      <c r="P45" s="100">
        <f>'[12]Cumulative Stats'!$M51</f>
        <v>6.5</v>
      </c>
      <c r="Q45" s="100">
        <f>'[13]Cumulative Stats'!$M51</f>
        <v>11.050847457627119</v>
      </c>
      <c r="R45" s="100">
        <f>'[14]Cumulative Stats'!$M51</f>
        <v>4.4137931034482758</v>
      </c>
      <c r="S45" s="100">
        <f>'[15]Cumulative Stats'!$M51</f>
        <v>6.2978723404255321</v>
      </c>
      <c r="T45" s="100">
        <f>'[16]Cumulative Stats'!$M51</f>
        <v>7.0250000000000004</v>
      </c>
      <c r="U45" s="100">
        <f>'[17]Cumulative Stats'!$M51</f>
        <v>6.6521739130434785</v>
      </c>
      <c r="V45" s="100">
        <f>'[18]Cumulative Stats'!$M51</f>
        <v>6.1555555555555559</v>
      </c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3"/>
      <c r="AR45" s="2"/>
      <c r="AS45" s="38"/>
      <c r="AT45" s="38"/>
      <c r="AU45" s="38"/>
      <c r="AV45" s="153" t="s">
        <v>262</v>
      </c>
      <c r="AW45" s="155">
        <v>294.38888888888891</v>
      </c>
      <c r="AX45" s="155">
        <v>126</v>
      </c>
      <c r="AY45" s="155">
        <v>168.38888888888889</v>
      </c>
      <c r="BD45" s="3"/>
      <c r="BE45" s="3"/>
    </row>
    <row r="46" spans="1:67" x14ac:dyDescent="0.15">
      <c r="A46" s="90" t="s">
        <v>225</v>
      </c>
      <c r="B46" s="101"/>
      <c r="C46" s="101"/>
      <c r="D46" s="101"/>
      <c r="E46" s="93">
        <f>'[1]Cumulative Stats'!$M52</f>
        <v>18</v>
      </c>
      <c r="F46" s="93">
        <f>'[2]Cumulative Stats'!$M52</f>
        <v>15</v>
      </c>
      <c r="G46" s="93">
        <f>'[3]Cumulative Stats'!$M52</f>
        <v>15</v>
      </c>
      <c r="H46" s="93">
        <f>'[4]Cumulative Stats'!$M52</f>
        <v>8</v>
      </c>
      <c r="I46" s="93">
        <f>'[5]Cumulative Stats'!$M52</f>
        <v>10</v>
      </c>
      <c r="J46" s="93">
        <f>'[6]Cumulative Stats'!$M52</f>
        <v>7</v>
      </c>
      <c r="K46" s="93">
        <f>'[7]Cumulative Stats'!$M52</f>
        <v>17</v>
      </c>
      <c r="L46" s="93">
        <f>'[8]Cumulative Stats'!$M52</f>
        <v>10</v>
      </c>
      <c r="M46" s="93">
        <f>'[9]Cumulative Stats'!$M52</f>
        <v>16</v>
      </c>
      <c r="N46" s="93">
        <f>'[10]Cumulative Stats'!$M52</f>
        <v>10</v>
      </c>
      <c r="O46" s="93">
        <f>'[11]Cumulative Stats'!$M52</f>
        <v>8</v>
      </c>
      <c r="P46" s="93">
        <f>'[12]Cumulative Stats'!$M52</f>
        <v>15</v>
      </c>
      <c r="Q46" s="93">
        <f>'[13]Cumulative Stats'!$M52</f>
        <v>16</v>
      </c>
      <c r="R46" s="93">
        <f>'[14]Cumulative Stats'!$M52</f>
        <v>14</v>
      </c>
      <c r="S46" s="93">
        <f>'[15]Cumulative Stats'!$M52</f>
        <v>13</v>
      </c>
      <c r="T46" s="93">
        <f>'[16]Cumulative Stats'!$M52</f>
        <v>19</v>
      </c>
      <c r="U46" s="93">
        <f>'[17]Cumulative Stats'!$M52</f>
        <v>7</v>
      </c>
      <c r="V46" s="93">
        <f>'[18]Cumulative Stats'!$M52</f>
        <v>12</v>
      </c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10"/>
      <c r="AJ46" s="110"/>
      <c r="AK46" s="3"/>
      <c r="AR46" s="2"/>
      <c r="AS46" s="38"/>
      <c r="AT46" s="38"/>
      <c r="AU46" s="38"/>
      <c r="AV46" s="153" t="s">
        <v>263</v>
      </c>
      <c r="AW46" s="155">
        <v>296.72222222222223</v>
      </c>
      <c r="AX46" s="155">
        <v>110.66666666666667</v>
      </c>
      <c r="AY46" s="155">
        <v>186.05555555555554</v>
      </c>
      <c r="BD46" s="3"/>
      <c r="BE46" s="3"/>
    </row>
    <row r="47" spans="1:67" x14ac:dyDescent="0.15">
      <c r="A47" s="101" t="s">
        <v>32</v>
      </c>
      <c r="B47" s="101"/>
      <c r="C47" s="101"/>
      <c r="D47" s="101"/>
      <c r="E47" s="93">
        <f>'[1]Cumulative Stats'!$M53</f>
        <v>0</v>
      </c>
      <c r="F47" s="93">
        <f>'[2]Cumulative Stats'!$M53</f>
        <v>0</v>
      </c>
      <c r="G47" s="93">
        <f>'[3]Cumulative Stats'!$M53</f>
        <v>0</v>
      </c>
      <c r="H47" s="93">
        <f>'[4]Cumulative Stats'!$M53</f>
        <v>0</v>
      </c>
      <c r="I47" s="93">
        <f>'[5]Cumulative Stats'!$M53</f>
        <v>0</v>
      </c>
      <c r="J47" s="93">
        <f>'[6]Cumulative Stats'!$M53</f>
        <v>0</v>
      </c>
      <c r="K47" s="93">
        <f>'[7]Cumulative Stats'!$M53</f>
        <v>0</v>
      </c>
      <c r="L47" s="93">
        <f>'[8]Cumulative Stats'!$M53</f>
        <v>2</v>
      </c>
      <c r="M47" s="93">
        <f>'[9]Cumulative Stats'!$M53</f>
        <v>0</v>
      </c>
      <c r="N47" s="93">
        <f>'[10]Cumulative Stats'!$M53</f>
        <v>0</v>
      </c>
      <c r="O47" s="93">
        <f>'[11]Cumulative Stats'!$M53</f>
        <v>0</v>
      </c>
      <c r="P47" s="93">
        <f>'[12]Cumulative Stats'!$M53</f>
        <v>0</v>
      </c>
      <c r="Q47" s="93">
        <f>'[13]Cumulative Stats'!$M53</f>
        <v>1</v>
      </c>
      <c r="R47" s="93">
        <f>'[14]Cumulative Stats'!$M53</f>
        <v>0</v>
      </c>
      <c r="S47" s="93">
        <f>'[15]Cumulative Stats'!$M53</f>
        <v>0</v>
      </c>
      <c r="T47" s="93">
        <f>'[16]Cumulative Stats'!$M53</f>
        <v>0</v>
      </c>
      <c r="U47" s="93">
        <f>'[17]Cumulative Stats'!$M53</f>
        <v>0</v>
      </c>
      <c r="V47" s="93">
        <f>'[18]Cumulative Stats'!$M53</f>
        <v>0</v>
      </c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05"/>
      <c r="AJ47" s="105"/>
      <c r="AK47" s="2"/>
      <c r="AR47" s="2"/>
      <c r="AS47" s="38"/>
      <c r="AT47" s="38"/>
      <c r="AU47" s="38"/>
      <c r="AV47" s="153" t="s">
        <v>260</v>
      </c>
      <c r="AW47" s="155">
        <v>306</v>
      </c>
      <c r="AX47" s="155">
        <v>122.61111111111111</v>
      </c>
      <c r="AY47" s="155">
        <v>183.38888888888889</v>
      </c>
      <c r="BD47" s="3"/>
      <c r="BE47" s="3"/>
    </row>
    <row r="48" spans="1:67" x14ac:dyDescent="0.15">
      <c r="A48" s="101"/>
      <c r="B48" s="101"/>
      <c r="C48" s="101"/>
      <c r="D48" s="101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R48" s="2"/>
      <c r="AS48" s="38"/>
      <c r="AT48" s="38"/>
      <c r="AU48" s="38"/>
      <c r="AV48" s="152" t="s">
        <v>255</v>
      </c>
      <c r="AW48" s="155">
        <v>307.83333333333331</v>
      </c>
      <c r="AX48" s="155">
        <v>103.83333333333333</v>
      </c>
      <c r="AY48" s="155">
        <v>204</v>
      </c>
      <c r="BD48" s="3"/>
      <c r="BE48" s="3"/>
    </row>
    <row r="49" spans="1:57" x14ac:dyDescent="0.15">
      <c r="A49" s="101" t="s">
        <v>33</v>
      </c>
      <c r="B49" s="101"/>
      <c r="C49" s="101"/>
      <c r="D49" s="101"/>
      <c r="E49" s="93">
        <f>'[1]Cumulative Stats'!$M55</f>
        <v>76</v>
      </c>
      <c r="F49" s="93">
        <f>'[2]Cumulative Stats'!$M55</f>
        <v>79</v>
      </c>
      <c r="G49" s="93">
        <f>'[3]Cumulative Stats'!$M55</f>
        <v>66</v>
      </c>
      <c r="H49" s="93">
        <f>'[4]Cumulative Stats'!$M55</f>
        <v>63</v>
      </c>
      <c r="I49" s="93">
        <f>'[5]Cumulative Stats'!$M55</f>
        <v>116</v>
      </c>
      <c r="J49" s="93">
        <f>'[6]Cumulative Stats'!$M55</f>
        <v>60</v>
      </c>
      <c r="K49" s="93">
        <f>'[7]Cumulative Stats'!$M55</f>
        <v>62</v>
      </c>
      <c r="L49" s="93">
        <f>'[8]Cumulative Stats'!$M55</f>
        <v>64</v>
      </c>
      <c r="M49" s="93">
        <f>'[9]Cumulative Stats'!$M55</f>
        <v>79</v>
      </c>
      <c r="N49" s="93">
        <f>'[10]Cumulative Stats'!$M55</f>
        <v>83</v>
      </c>
      <c r="O49" s="93">
        <f>'[11]Cumulative Stats'!$M55</f>
        <v>77</v>
      </c>
      <c r="P49" s="93">
        <f>'[12]Cumulative Stats'!$M55</f>
        <v>66</v>
      </c>
      <c r="Q49" s="93">
        <f>'[13]Cumulative Stats'!$M55</f>
        <v>50</v>
      </c>
      <c r="R49" s="93">
        <f>'[14]Cumulative Stats'!$M55</f>
        <v>86</v>
      </c>
      <c r="S49" s="93">
        <f>'[15]Cumulative Stats'!$M55</f>
        <v>66</v>
      </c>
      <c r="T49" s="93">
        <f>'[16]Cumulative Stats'!$M55</f>
        <v>74</v>
      </c>
      <c r="U49" s="93">
        <f>'[17]Cumulative Stats'!$M55</f>
        <v>91</v>
      </c>
      <c r="V49" s="93">
        <f>'[18]Cumulative Stats'!$M55</f>
        <v>48</v>
      </c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2"/>
      <c r="AR49" s="2"/>
      <c r="AS49" s="38"/>
      <c r="AT49" s="38"/>
      <c r="AU49" s="38"/>
      <c r="AV49" s="153" t="s">
        <v>264</v>
      </c>
      <c r="AW49" s="155">
        <v>309.61111111111109</v>
      </c>
      <c r="AX49" s="155">
        <v>126.5</v>
      </c>
      <c r="AY49" s="155">
        <v>183.11111111111111</v>
      </c>
      <c r="BD49" s="3"/>
      <c r="BE49" s="3"/>
    </row>
    <row r="50" spans="1:57" x14ac:dyDescent="0.15">
      <c r="A50" s="101" t="s">
        <v>30</v>
      </c>
      <c r="B50" s="101"/>
      <c r="C50" s="101"/>
      <c r="D50" s="101"/>
      <c r="E50" s="93">
        <f>'[1]Cumulative Stats'!$M56</f>
        <v>1505</v>
      </c>
      <c r="F50" s="93">
        <f>'[2]Cumulative Stats'!$M56</f>
        <v>1571</v>
      </c>
      <c r="G50" s="93">
        <f>'[3]Cumulative Stats'!$M56</f>
        <v>1256</v>
      </c>
      <c r="H50" s="93">
        <f>'[4]Cumulative Stats'!$M56</f>
        <v>1142</v>
      </c>
      <c r="I50" s="93">
        <f>'[5]Cumulative Stats'!$M56</f>
        <v>1985</v>
      </c>
      <c r="J50" s="93">
        <f>'[6]Cumulative Stats'!$M56</f>
        <v>1255</v>
      </c>
      <c r="K50" s="93">
        <f>'[7]Cumulative Stats'!$M56</f>
        <v>1318</v>
      </c>
      <c r="L50" s="93">
        <f>'[8]Cumulative Stats'!$M56</f>
        <v>1188</v>
      </c>
      <c r="M50" s="93">
        <f>'[9]Cumulative Stats'!$M56</f>
        <v>1372</v>
      </c>
      <c r="N50" s="93">
        <f>'[10]Cumulative Stats'!$M56</f>
        <v>1509</v>
      </c>
      <c r="O50" s="93">
        <f>'[11]Cumulative Stats'!$M56</f>
        <v>1653</v>
      </c>
      <c r="P50" s="93">
        <f>'[12]Cumulative Stats'!$M56</f>
        <v>1503</v>
      </c>
      <c r="Q50" s="93">
        <f>'[13]Cumulative Stats'!$M56</f>
        <v>847</v>
      </c>
      <c r="R50" s="93">
        <f>'[14]Cumulative Stats'!$M56</f>
        <v>1842</v>
      </c>
      <c r="S50" s="93">
        <f>'[15]Cumulative Stats'!$M56</f>
        <v>1369</v>
      </c>
      <c r="T50" s="93">
        <f>'[16]Cumulative Stats'!$M56</f>
        <v>1391</v>
      </c>
      <c r="U50" s="93">
        <f>'[17]Cumulative Stats'!$M56</f>
        <v>1823</v>
      </c>
      <c r="V50" s="93">
        <f>'[18]Cumulative Stats'!$M56</f>
        <v>983</v>
      </c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2"/>
      <c r="AR50" s="2"/>
      <c r="AS50" s="38"/>
      <c r="AT50" s="38"/>
      <c r="AU50" s="38"/>
      <c r="AV50" s="139" t="s">
        <v>270</v>
      </c>
      <c r="AW50" s="155">
        <v>310.16666666666669</v>
      </c>
      <c r="AX50" s="155">
        <v>111.61111111111111</v>
      </c>
      <c r="AY50" s="155">
        <v>198.55555555555554</v>
      </c>
      <c r="BD50" s="3"/>
      <c r="BE50" s="3"/>
    </row>
    <row r="51" spans="1:57" x14ac:dyDescent="0.15">
      <c r="A51" s="101" t="s">
        <v>31</v>
      </c>
      <c r="B51" s="101"/>
      <c r="C51" s="101"/>
      <c r="D51" s="101"/>
      <c r="E51" s="100">
        <f>'[1]Cumulative Stats'!$M57</f>
        <v>19.80263157894737</v>
      </c>
      <c r="F51" s="100">
        <f>'[2]Cumulative Stats'!$M57</f>
        <v>19.88607594936709</v>
      </c>
      <c r="G51" s="100">
        <f>'[3]Cumulative Stats'!$M57</f>
        <v>19.030303030303031</v>
      </c>
      <c r="H51" s="100">
        <f>'[4]Cumulative Stats'!$M57</f>
        <v>18.126984126984127</v>
      </c>
      <c r="I51" s="100">
        <f>'[5]Cumulative Stats'!$M57</f>
        <v>17.112068965517242</v>
      </c>
      <c r="J51" s="100">
        <f>'[6]Cumulative Stats'!$M57</f>
        <v>20.916666666666668</v>
      </c>
      <c r="K51" s="100">
        <f>'[7]Cumulative Stats'!$M57</f>
        <v>21.258064516129032</v>
      </c>
      <c r="L51" s="100">
        <f>'[8]Cumulative Stats'!$M57</f>
        <v>18.5625</v>
      </c>
      <c r="M51" s="100">
        <f>'[9]Cumulative Stats'!$M57</f>
        <v>17.367088607594937</v>
      </c>
      <c r="N51" s="100">
        <f>'[10]Cumulative Stats'!$M57</f>
        <v>18.180722891566266</v>
      </c>
      <c r="O51" s="100">
        <f>'[11]Cumulative Stats'!$M57</f>
        <v>21.467532467532468</v>
      </c>
      <c r="P51" s="100">
        <f>'[12]Cumulative Stats'!$M57</f>
        <v>22.772727272727273</v>
      </c>
      <c r="Q51" s="100">
        <f>'[13]Cumulative Stats'!$M57</f>
        <v>16.940000000000001</v>
      </c>
      <c r="R51" s="100">
        <f>'[14]Cumulative Stats'!$M57</f>
        <v>21.418604651162791</v>
      </c>
      <c r="S51" s="100">
        <f>'[15]Cumulative Stats'!$M57</f>
        <v>20.742424242424242</v>
      </c>
      <c r="T51" s="100">
        <f>'[16]Cumulative Stats'!$M57</f>
        <v>18.797297297297298</v>
      </c>
      <c r="U51" s="100">
        <f>'[17]Cumulative Stats'!$M57</f>
        <v>20.032967032967033</v>
      </c>
      <c r="V51" s="100">
        <f>'[18]Cumulative Stats'!$M57</f>
        <v>20.479166666666668</v>
      </c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10"/>
      <c r="AJ51" s="110"/>
      <c r="AK51" s="3"/>
      <c r="AR51" s="2"/>
      <c r="AS51" s="38"/>
      <c r="AT51" s="38"/>
      <c r="AU51" s="38"/>
      <c r="AV51" s="139" t="s">
        <v>266</v>
      </c>
      <c r="AW51" s="155">
        <v>316.88888888888891</v>
      </c>
      <c r="AX51" s="155">
        <v>127.55555555555556</v>
      </c>
      <c r="AY51" s="155">
        <v>189.33333333333334</v>
      </c>
      <c r="BD51" s="3"/>
      <c r="BE51" s="3"/>
    </row>
    <row r="52" spans="1:57" x14ac:dyDescent="0.15">
      <c r="A52" s="101" t="s">
        <v>32</v>
      </c>
      <c r="B52" s="101"/>
      <c r="C52" s="101"/>
      <c r="D52" s="101"/>
      <c r="E52" s="93">
        <f>'[1]Cumulative Stats'!$M58</f>
        <v>0</v>
      </c>
      <c r="F52" s="93">
        <f>'[2]Cumulative Stats'!$M58</f>
        <v>1</v>
      </c>
      <c r="G52" s="93">
        <f>'[3]Cumulative Stats'!$M58</f>
        <v>0</v>
      </c>
      <c r="H52" s="93">
        <f>'[4]Cumulative Stats'!$M58</f>
        <v>0</v>
      </c>
      <c r="I52" s="93">
        <f>'[5]Cumulative Stats'!$M58</f>
        <v>0</v>
      </c>
      <c r="J52" s="93">
        <f>'[6]Cumulative Stats'!$M58</f>
        <v>0</v>
      </c>
      <c r="K52" s="93">
        <f>'[7]Cumulative Stats'!$M58</f>
        <v>1</v>
      </c>
      <c r="L52" s="93">
        <f>'[8]Cumulative Stats'!$M58</f>
        <v>0</v>
      </c>
      <c r="M52" s="93">
        <f>'[9]Cumulative Stats'!$M58</f>
        <v>0</v>
      </c>
      <c r="N52" s="93">
        <f>'[10]Cumulative Stats'!$M58</f>
        <v>0</v>
      </c>
      <c r="O52" s="93">
        <f>'[11]Cumulative Stats'!$M58</f>
        <v>0</v>
      </c>
      <c r="P52" s="93">
        <f>'[12]Cumulative Stats'!$M58</f>
        <v>1</v>
      </c>
      <c r="Q52" s="93">
        <f>'[13]Cumulative Stats'!$M58</f>
        <v>0</v>
      </c>
      <c r="R52" s="93">
        <f>'[14]Cumulative Stats'!$M58</f>
        <v>0</v>
      </c>
      <c r="S52" s="93">
        <f>'[15]Cumulative Stats'!$M58</f>
        <v>0</v>
      </c>
      <c r="T52" s="93">
        <f>'[16]Cumulative Stats'!$M58</f>
        <v>0</v>
      </c>
      <c r="U52" s="93">
        <f>'[17]Cumulative Stats'!$M58</f>
        <v>0</v>
      </c>
      <c r="V52" s="93">
        <f>'[18]Cumulative Stats'!$M58</f>
        <v>0</v>
      </c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2"/>
      <c r="AR52" s="2"/>
      <c r="AS52" s="38"/>
      <c r="AT52" s="38"/>
      <c r="AU52" s="38"/>
      <c r="AV52" s="139" t="s">
        <v>268</v>
      </c>
      <c r="AW52" s="155">
        <v>319</v>
      </c>
      <c r="AX52" s="155">
        <v>146.27777777777777</v>
      </c>
      <c r="AY52" s="155">
        <v>172.72222222222223</v>
      </c>
      <c r="BD52" s="3"/>
      <c r="BE52" s="3"/>
    </row>
    <row r="53" spans="1:57" x14ac:dyDescent="0.15">
      <c r="A53" s="101"/>
      <c r="B53" s="101"/>
      <c r="C53" s="101"/>
      <c r="D53" s="101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2"/>
      <c r="AR53" s="2"/>
      <c r="AS53" s="38"/>
      <c r="AT53" s="38"/>
      <c r="AU53" s="38"/>
      <c r="AV53" s="139" t="s">
        <v>269</v>
      </c>
      <c r="AW53" s="155">
        <v>319.55555555555554</v>
      </c>
      <c r="AX53" s="155">
        <v>106.11111111111111</v>
      </c>
      <c r="AY53" s="155">
        <v>213.44444444444446</v>
      </c>
      <c r="BD53" s="3"/>
      <c r="BE53" s="3"/>
    </row>
    <row r="54" spans="1:57" x14ac:dyDescent="0.15">
      <c r="A54" s="90" t="s">
        <v>220</v>
      </c>
      <c r="B54" s="101"/>
      <c r="C54" s="101"/>
      <c r="D54" s="101"/>
      <c r="E54" s="93">
        <f>'[1]Cumulative Stats'!$M60</f>
        <v>75</v>
      </c>
      <c r="F54" s="93">
        <f>'[2]Cumulative Stats'!$M60</f>
        <v>77</v>
      </c>
      <c r="G54" s="93">
        <f>'[3]Cumulative Stats'!$M60</f>
        <v>112</v>
      </c>
      <c r="H54" s="93">
        <f>'[4]Cumulative Stats'!$M60</f>
        <v>84</v>
      </c>
      <c r="I54" s="93">
        <f>'[5]Cumulative Stats'!$M60</f>
        <v>77</v>
      </c>
      <c r="J54" s="93">
        <f>'[6]Cumulative Stats'!$M60</f>
        <v>82</v>
      </c>
      <c r="K54" s="93">
        <f>'[7]Cumulative Stats'!$M60</f>
        <v>82</v>
      </c>
      <c r="L54" s="93">
        <f>'[8]Cumulative Stats'!$M60</f>
        <v>93</v>
      </c>
      <c r="M54" s="93">
        <f>'[9]Cumulative Stats'!$M60</f>
        <v>96</v>
      </c>
      <c r="N54" s="93">
        <f>'[10]Cumulative Stats'!$M60</f>
        <v>68</v>
      </c>
      <c r="O54" s="93">
        <f>'[11]Cumulative Stats'!$M60</f>
        <v>77</v>
      </c>
      <c r="P54" s="93">
        <f>'[12]Cumulative Stats'!$M60</f>
        <v>76</v>
      </c>
      <c r="Q54" s="93">
        <f>'[13]Cumulative Stats'!$M60</f>
        <v>105</v>
      </c>
      <c r="R54" s="93">
        <f>'[14]Cumulative Stats'!$M60</f>
        <v>60</v>
      </c>
      <c r="S54" s="93">
        <f>'[15]Cumulative Stats'!$M60</f>
        <v>82</v>
      </c>
      <c r="T54" s="93">
        <f>'[16]Cumulative Stats'!$M60</f>
        <v>74</v>
      </c>
      <c r="U54" s="93">
        <f>'[17]Cumulative Stats'!$M60</f>
        <v>82</v>
      </c>
      <c r="V54" s="93">
        <f>'[18]Cumulative Stats'!$M60</f>
        <v>110</v>
      </c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2"/>
      <c r="AR54" s="2"/>
      <c r="AS54" s="38"/>
      <c r="AT54" s="38"/>
      <c r="AU54" s="38"/>
      <c r="AV54" s="139" t="s">
        <v>258</v>
      </c>
      <c r="AW54" s="155">
        <v>321.83333333333331</v>
      </c>
      <c r="AX54" s="155">
        <v>118.66666666666667</v>
      </c>
      <c r="AY54" s="155">
        <v>203.16666666666666</v>
      </c>
      <c r="BD54" s="3"/>
      <c r="BE54" s="3"/>
    </row>
    <row r="55" spans="1:57" x14ac:dyDescent="0.15">
      <c r="A55" s="90" t="s">
        <v>226</v>
      </c>
      <c r="B55" s="101"/>
      <c r="C55" s="101"/>
      <c r="D55" s="101"/>
      <c r="E55" s="93">
        <f>'[1]Cumulative Stats'!$M61</f>
        <v>10</v>
      </c>
      <c r="F55" s="93">
        <f>'[2]Cumulative Stats'!$M61</f>
        <v>9</v>
      </c>
      <c r="G55" s="93">
        <f>'[3]Cumulative Stats'!$M61</f>
        <v>13</v>
      </c>
      <c r="H55" s="93">
        <f>'[4]Cumulative Stats'!$M61</f>
        <v>11</v>
      </c>
      <c r="I55" s="93">
        <f>'[5]Cumulative Stats'!$M61</f>
        <v>11</v>
      </c>
      <c r="J55" s="93">
        <f>'[6]Cumulative Stats'!$M61</f>
        <v>7</v>
      </c>
      <c r="K55" s="93">
        <f>'[7]Cumulative Stats'!$M61</f>
        <v>15</v>
      </c>
      <c r="L55" s="93">
        <f>'[8]Cumulative Stats'!$M61</f>
        <v>14</v>
      </c>
      <c r="M55" s="93">
        <f>'[9]Cumulative Stats'!$M61</f>
        <v>9</v>
      </c>
      <c r="N55" s="93">
        <f>'[10]Cumulative Stats'!$M61</f>
        <v>8</v>
      </c>
      <c r="O55" s="93">
        <f>'[11]Cumulative Stats'!$M61</f>
        <v>16</v>
      </c>
      <c r="P55" s="93">
        <f>'[12]Cumulative Stats'!$M61</f>
        <v>7</v>
      </c>
      <c r="Q55" s="93">
        <f>'[13]Cumulative Stats'!$M61</f>
        <v>15</v>
      </c>
      <c r="R55" s="93">
        <f>'[14]Cumulative Stats'!$M61</f>
        <v>11</v>
      </c>
      <c r="S55" s="93">
        <f>'[15]Cumulative Stats'!$M61</f>
        <v>19</v>
      </c>
      <c r="T55" s="93">
        <f>'[16]Cumulative Stats'!$M61</f>
        <v>10</v>
      </c>
      <c r="U55" s="93">
        <f>'[17]Cumulative Stats'!$M61</f>
        <v>15</v>
      </c>
      <c r="V55" s="93">
        <f>'[18]Cumulative Stats'!$M61</f>
        <v>12</v>
      </c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2"/>
      <c r="AR55" s="2"/>
      <c r="AS55" s="38"/>
      <c r="AT55" s="38"/>
      <c r="AU55" s="38"/>
      <c r="AV55" s="153" t="s">
        <v>265</v>
      </c>
      <c r="AW55" s="155">
        <v>328.38888888888891</v>
      </c>
      <c r="AX55" s="155">
        <v>143.88888888888889</v>
      </c>
      <c r="AY55" s="155">
        <v>184.5</v>
      </c>
      <c r="BD55" s="3"/>
      <c r="BE55" s="3"/>
    </row>
    <row r="56" spans="1:57" x14ac:dyDescent="0.15">
      <c r="A56" s="90" t="s">
        <v>227</v>
      </c>
      <c r="B56" s="101"/>
      <c r="C56" s="101"/>
      <c r="D56" s="101"/>
      <c r="E56" s="100">
        <f>'[1]Cumulative Stats'!$M62</f>
        <v>13.333333333333334</v>
      </c>
      <c r="F56" s="100">
        <f>'[2]Cumulative Stats'!$M62</f>
        <v>11.688311688311687</v>
      </c>
      <c r="G56" s="100">
        <f>'[3]Cumulative Stats'!$M62</f>
        <v>11.607142857142858</v>
      </c>
      <c r="H56" s="100">
        <f>'[4]Cumulative Stats'!$M62</f>
        <v>13.095238095238097</v>
      </c>
      <c r="I56" s="100">
        <f>'[5]Cumulative Stats'!$M62</f>
        <v>14.285714285714285</v>
      </c>
      <c r="J56" s="100">
        <f>'[6]Cumulative Stats'!$M62</f>
        <v>8.536585365853659</v>
      </c>
      <c r="K56" s="100">
        <f>'[7]Cumulative Stats'!$M62</f>
        <v>18.292682926829269</v>
      </c>
      <c r="L56" s="100">
        <f>'[8]Cumulative Stats'!$M62</f>
        <v>15.053763440860216</v>
      </c>
      <c r="M56" s="100">
        <f>'[9]Cumulative Stats'!$M62</f>
        <v>9.375</v>
      </c>
      <c r="N56" s="100">
        <f>'[10]Cumulative Stats'!$M62</f>
        <v>11.76470588235294</v>
      </c>
      <c r="O56" s="100">
        <f>'[11]Cumulative Stats'!$M62</f>
        <v>20.779220779220779</v>
      </c>
      <c r="P56" s="100">
        <f>'[12]Cumulative Stats'!$M62</f>
        <v>9.2105263157894726</v>
      </c>
      <c r="Q56" s="100">
        <f>'[13]Cumulative Stats'!$M62</f>
        <v>14.285714285714285</v>
      </c>
      <c r="R56" s="100">
        <f>'[14]Cumulative Stats'!$M62</f>
        <v>18.333333333333332</v>
      </c>
      <c r="S56" s="100">
        <f>'[15]Cumulative Stats'!$M62</f>
        <v>23.170731707317074</v>
      </c>
      <c r="T56" s="100">
        <f>'[16]Cumulative Stats'!$M62</f>
        <v>13.513513513513514</v>
      </c>
      <c r="U56" s="100">
        <f>'[17]Cumulative Stats'!$M62</f>
        <v>18.292682926829269</v>
      </c>
      <c r="V56" s="100">
        <f>'[18]Cumulative Stats'!$M62</f>
        <v>10.909090909090908</v>
      </c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05"/>
      <c r="AJ56" s="105"/>
      <c r="AK56" s="2"/>
      <c r="AR56" s="2"/>
      <c r="AS56" s="38"/>
      <c r="AT56" s="38"/>
      <c r="AU56" s="38"/>
      <c r="AV56" s="153" t="s">
        <v>261</v>
      </c>
      <c r="AW56" s="155">
        <v>339.77777777777777</v>
      </c>
      <c r="AX56" s="155">
        <v>127.16666666666667</v>
      </c>
      <c r="AY56" s="155">
        <v>212.61111111111111</v>
      </c>
      <c r="BD56" s="3"/>
      <c r="BE56" s="3"/>
    </row>
    <row r="57" spans="1:57" x14ac:dyDescent="0.15">
      <c r="A57" s="90" t="s">
        <v>56</v>
      </c>
      <c r="B57" s="101"/>
      <c r="C57" s="101"/>
      <c r="D57" s="101"/>
      <c r="E57" s="93">
        <f>'[1]Cumulative Stats'!$M63</f>
        <v>4508</v>
      </c>
      <c r="F57" s="93">
        <f>'[2]Cumulative Stats'!$M63</f>
        <v>4595</v>
      </c>
      <c r="G57" s="93">
        <f>'[3]Cumulative Stats'!$M63</f>
        <v>6994</v>
      </c>
      <c r="H57" s="93">
        <f>'[4]Cumulative Stats'!$M63</f>
        <v>5178</v>
      </c>
      <c r="I57" s="93">
        <f>'[5]Cumulative Stats'!$M63</f>
        <v>4410</v>
      </c>
      <c r="J57" s="93">
        <f>'[6]Cumulative Stats'!$M63</f>
        <v>4858</v>
      </c>
      <c r="K57" s="93">
        <f>'[7]Cumulative Stats'!$M63</f>
        <v>5047</v>
      </c>
      <c r="L57" s="93">
        <f>'[8]Cumulative Stats'!$M63</f>
        <v>5780</v>
      </c>
      <c r="M57" s="93">
        <f>'[9]Cumulative Stats'!$M63</f>
        <v>5826</v>
      </c>
      <c r="N57" s="93">
        <f>'[10]Cumulative Stats'!$M63</f>
        <v>4021</v>
      </c>
      <c r="O57" s="93">
        <f>'[11]Cumulative Stats'!$M63</f>
        <v>4713</v>
      </c>
      <c r="P57" s="93">
        <f>'[12]Cumulative Stats'!$M63</f>
        <v>4683</v>
      </c>
      <c r="Q57" s="93">
        <f>'[13]Cumulative Stats'!$M63</f>
        <v>6282</v>
      </c>
      <c r="R57" s="93">
        <f>'[14]Cumulative Stats'!$M63</f>
        <v>3683</v>
      </c>
      <c r="S57" s="93">
        <f>'[15]Cumulative Stats'!$M63</f>
        <v>5137</v>
      </c>
      <c r="T57" s="93">
        <f>'[16]Cumulative Stats'!$M63</f>
        <v>4355</v>
      </c>
      <c r="U57" s="93">
        <f>'[17]Cumulative Stats'!$M63</f>
        <v>5090</v>
      </c>
      <c r="V57" s="93">
        <f>'[18]Cumulative Stats'!$M63</f>
        <v>6661</v>
      </c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2"/>
      <c r="AR57" s="2"/>
      <c r="AS57" s="38"/>
      <c r="AT57" s="38"/>
      <c r="AU57" s="38"/>
      <c r="AV57" s="139" t="s">
        <v>257</v>
      </c>
      <c r="AW57" s="155">
        <v>344.22222222222223</v>
      </c>
      <c r="AX57" s="155">
        <v>145.38888888888889</v>
      </c>
      <c r="AY57" s="155">
        <v>198.83333333333334</v>
      </c>
      <c r="BD57" s="3"/>
      <c r="BE57" s="3"/>
    </row>
    <row r="58" spans="1:57" x14ac:dyDescent="0.15">
      <c r="A58" s="90" t="s">
        <v>228</v>
      </c>
      <c r="B58" s="101"/>
      <c r="C58" s="101"/>
      <c r="D58" s="101"/>
      <c r="E58" s="100">
        <f t="shared" ref="E58:V58" si="12">+E57/E54</f>
        <v>60.106666666666669</v>
      </c>
      <c r="F58" s="100">
        <f t="shared" si="12"/>
        <v>59.675324675324674</v>
      </c>
      <c r="G58" s="100">
        <f t="shared" si="12"/>
        <v>62.446428571428569</v>
      </c>
      <c r="H58" s="100">
        <f t="shared" si="12"/>
        <v>61.642857142857146</v>
      </c>
      <c r="I58" s="100">
        <f t="shared" si="12"/>
        <v>57.272727272727273</v>
      </c>
      <c r="J58" s="100">
        <f t="shared" si="12"/>
        <v>59.243902439024389</v>
      </c>
      <c r="K58" s="100">
        <f t="shared" si="12"/>
        <v>61.548780487804876</v>
      </c>
      <c r="L58" s="100">
        <f t="shared" si="12"/>
        <v>62.1505376344086</v>
      </c>
      <c r="M58" s="100">
        <f t="shared" si="12"/>
        <v>60.6875</v>
      </c>
      <c r="N58" s="100">
        <f t="shared" si="12"/>
        <v>59.132352941176471</v>
      </c>
      <c r="O58" s="100">
        <f t="shared" si="12"/>
        <v>61.20779220779221</v>
      </c>
      <c r="P58" s="100">
        <f t="shared" si="12"/>
        <v>61.618421052631582</v>
      </c>
      <c r="Q58" s="100">
        <f t="shared" si="12"/>
        <v>59.828571428571429</v>
      </c>
      <c r="R58" s="100">
        <f t="shared" si="12"/>
        <v>61.383333333333333</v>
      </c>
      <c r="S58" s="100">
        <f t="shared" si="12"/>
        <v>62.646341463414636</v>
      </c>
      <c r="T58" s="100">
        <f t="shared" si="12"/>
        <v>58.851351351351354</v>
      </c>
      <c r="U58" s="100">
        <f t="shared" si="12"/>
        <v>62.073170731707314</v>
      </c>
      <c r="V58" s="100">
        <f t="shared" si="12"/>
        <v>60.554545454545455</v>
      </c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05"/>
      <c r="AJ58" s="105"/>
      <c r="AK58" s="2"/>
      <c r="AR58" s="2"/>
      <c r="AS58" s="38"/>
      <c r="AT58" s="38"/>
      <c r="AU58" s="38"/>
      <c r="AV58" s="139" t="s">
        <v>259</v>
      </c>
      <c r="AW58" s="155">
        <v>351.55555555555554</v>
      </c>
      <c r="AX58" s="155">
        <v>151.16666666666666</v>
      </c>
      <c r="AY58" s="155">
        <v>200.38888888888889</v>
      </c>
      <c r="BD58" s="3"/>
      <c r="BE58" s="3"/>
    </row>
    <row r="59" spans="1:57" x14ac:dyDescent="0.15">
      <c r="A59" s="101"/>
      <c r="B59" s="101"/>
      <c r="C59" s="101"/>
      <c r="D59" s="101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R59" s="2"/>
      <c r="AS59" s="38"/>
      <c r="AT59" s="38"/>
      <c r="AU59" s="38"/>
      <c r="AV59" s="139" t="s">
        <v>256</v>
      </c>
      <c r="AW59" s="155">
        <v>382.05555555555554</v>
      </c>
      <c r="AX59" s="155">
        <v>168.72222222222223</v>
      </c>
      <c r="AY59" s="155">
        <v>213.33333333333334</v>
      </c>
      <c r="BD59" s="3"/>
      <c r="BE59" s="3"/>
    </row>
    <row r="60" spans="1:57" x14ac:dyDescent="0.15">
      <c r="A60" s="101" t="s">
        <v>34</v>
      </c>
      <c r="B60" s="101"/>
      <c r="C60" s="101"/>
      <c r="D60" s="101"/>
      <c r="E60" s="93">
        <f>'[1]Cumulative Stats'!$M65</f>
        <v>140</v>
      </c>
      <c r="F60" s="93">
        <f>'[2]Cumulative Stats'!$M65</f>
        <v>128</v>
      </c>
      <c r="G60" s="93">
        <f>'[3]Cumulative Stats'!$M65</f>
        <v>147</v>
      </c>
      <c r="H60" s="93">
        <f>'[4]Cumulative Stats'!$M65</f>
        <v>136</v>
      </c>
      <c r="I60" s="93">
        <f>'[5]Cumulative Stats'!$M65</f>
        <v>126</v>
      </c>
      <c r="J60" s="93">
        <f>'[6]Cumulative Stats'!$M65</f>
        <v>119</v>
      </c>
      <c r="K60" s="93">
        <f>'[7]Cumulative Stats'!$M65</f>
        <v>131</v>
      </c>
      <c r="L60" s="93">
        <f>'[8]Cumulative Stats'!$M65</f>
        <v>109</v>
      </c>
      <c r="M60" s="93">
        <f>'[9]Cumulative Stats'!$M65</f>
        <v>131</v>
      </c>
      <c r="N60" s="93">
        <f>'[10]Cumulative Stats'!$M65</f>
        <v>109</v>
      </c>
      <c r="O60" s="93">
        <f>'[11]Cumulative Stats'!$M65</f>
        <v>108</v>
      </c>
      <c r="P60" s="93">
        <f>'[12]Cumulative Stats'!$M65</f>
        <v>132</v>
      </c>
      <c r="Q60" s="93">
        <f>'[13]Cumulative Stats'!$M65</f>
        <v>127</v>
      </c>
      <c r="R60" s="93">
        <f>'[14]Cumulative Stats'!$M65</f>
        <v>122</v>
      </c>
      <c r="S60" s="93">
        <f>'[15]Cumulative Stats'!$M65</f>
        <v>132</v>
      </c>
      <c r="T60" s="93">
        <f>'[16]Cumulative Stats'!$M65</f>
        <v>127</v>
      </c>
      <c r="U60" s="93">
        <f>'[17]Cumulative Stats'!$M65</f>
        <v>105</v>
      </c>
      <c r="V60" s="93">
        <f>'[18]Cumulative Stats'!$M65</f>
        <v>129</v>
      </c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2"/>
      <c r="AR60" s="2"/>
      <c r="AS60" s="38"/>
      <c r="AT60" s="38"/>
      <c r="AU60" s="38"/>
      <c r="AV60" s="139" t="s">
        <v>271</v>
      </c>
      <c r="AW60" s="155">
        <v>385.16666666666669</v>
      </c>
      <c r="AX60" s="155">
        <v>165.27777777777777</v>
      </c>
      <c r="AY60" s="155">
        <v>219.88888888888889</v>
      </c>
      <c r="BD60" s="3"/>
      <c r="BE60" s="3"/>
    </row>
    <row r="61" spans="1:57" x14ac:dyDescent="0.15">
      <c r="A61" s="101" t="s">
        <v>35</v>
      </c>
      <c r="B61" s="101"/>
      <c r="C61" s="101"/>
      <c r="D61" s="101"/>
      <c r="E61" s="93">
        <f>'[1]Cumulative Stats'!$M66</f>
        <v>1091</v>
      </c>
      <c r="F61" s="93">
        <f>'[2]Cumulative Stats'!$M66</f>
        <v>1023</v>
      </c>
      <c r="G61" s="93">
        <f>'[3]Cumulative Stats'!$M66</f>
        <v>1319</v>
      </c>
      <c r="H61" s="93">
        <f>'[4]Cumulative Stats'!$M66</f>
        <v>1065</v>
      </c>
      <c r="I61" s="93">
        <f>'[5]Cumulative Stats'!$M66</f>
        <v>1040</v>
      </c>
      <c r="J61" s="93">
        <f>'[6]Cumulative Stats'!$M66</f>
        <v>927</v>
      </c>
      <c r="K61" s="93">
        <f>'[7]Cumulative Stats'!$M66</f>
        <v>1021</v>
      </c>
      <c r="L61" s="93">
        <f>'[8]Cumulative Stats'!$M66</f>
        <v>815</v>
      </c>
      <c r="M61" s="93">
        <f>'[9]Cumulative Stats'!$M66</f>
        <v>1015</v>
      </c>
      <c r="N61" s="93">
        <f>'[10]Cumulative Stats'!$M66</f>
        <v>744</v>
      </c>
      <c r="O61" s="93">
        <f>'[11]Cumulative Stats'!$M66</f>
        <v>864</v>
      </c>
      <c r="P61" s="93">
        <f>'[12]Cumulative Stats'!$M66</f>
        <v>1064</v>
      </c>
      <c r="Q61" s="93">
        <f>'[13]Cumulative Stats'!$M66</f>
        <v>1040</v>
      </c>
      <c r="R61" s="93">
        <f>'[14]Cumulative Stats'!$M66</f>
        <v>923</v>
      </c>
      <c r="S61" s="93">
        <f>'[15]Cumulative Stats'!$M66</f>
        <v>954</v>
      </c>
      <c r="T61" s="93">
        <f>'[16]Cumulative Stats'!$M66</f>
        <v>1051</v>
      </c>
      <c r="U61" s="93">
        <f>'[17]Cumulative Stats'!$M66</f>
        <v>865</v>
      </c>
      <c r="V61" s="93">
        <f>'[18]Cumulative Stats'!$M66</f>
        <v>967</v>
      </c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2"/>
      <c r="AR61" s="2"/>
      <c r="AS61" s="38"/>
      <c r="AT61" s="38"/>
      <c r="AU61" s="38"/>
      <c r="AV61" s="8"/>
      <c r="AW61" s="38"/>
      <c r="AX61" s="38"/>
      <c r="AY61" s="38"/>
      <c r="BD61" s="3"/>
      <c r="BE61" s="3"/>
    </row>
    <row r="62" spans="1:57" x14ac:dyDescent="0.15">
      <c r="A62" s="101"/>
      <c r="B62" s="101"/>
      <c r="C62" s="101"/>
      <c r="D62" s="101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R62" s="2"/>
      <c r="AS62" s="38"/>
      <c r="AT62" s="38"/>
      <c r="AU62" s="38"/>
      <c r="AV62" s="8"/>
      <c r="AW62" s="38"/>
      <c r="AX62" s="38"/>
      <c r="AY62" s="38"/>
      <c r="BD62" s="3"/>
      <c r="BE62" s="3"/>
    </row>
    <row r="63" spans="1:57" x14ac:dyDescent="0.15">
      <c r="A63" s="101" t="s">
        <v>36</v>
      </c>
      <c r="B63" s="101"/>
      <c r="C63" s="101"/>
      <c r="D63" s="101"/>
      <c r="E63" s="93">
        <f>'[1]Cumulative Stats'!$M68</f>
        <v>32</v>
      </c>
      <c r="F63" s="93">
        <f>'[2]Cumulative Stats'!$M68</f>
        <v>20</v>
      </c>
      <c r="G63" s="93">
        <f>'[3]Cumulative Stats'!$M68</f>
        <v>32</v>
      </c>
      <c r="H63" s="93">
        <f>'[4]Cumulative Stats'!$M68</f>
        <v>24</v>
      </c>
      <c r="I63" s="93">
        <f>'[5]Cumulative Stats'!$M68</f>
        <v>27</v>
      </c>
      <c r="J63" s="93">
        <f>'[6]Cumulative Stats'!$M68</f>
        <v>29</v>
      </c>
      <c r="K63" s="93">
        <f>'[7]Cumulative Stats'!$M68</f>
        <v>29</v>
      </c>
      <c r="L63" s="93">
        <f>'[8]Cumulative Stats'!$M68</f>
        <v>37</v>
      </c>
      <c r="M63" s="93">
        <f>'[9]Cumulative Stats'!$M68</f>
        <v>31</v>
      </c>
      <c r="N63" s="93">
        <f>'[10]Cumulative Stats'!$M68</f>
        <v>31</v>
      </c>
      <c r="O63" s="93">
        <f>'[11]Cumulative Stats'!$M68</f>
        <v>40</v>
      </c>
      <c r="P63" s="93">
        <f>'[12]Cumulative Stats'!$M68</f>
        <v>40</v>
      </c>
      <c r="Q63" s="93">
        <f>'[13]Cumulative Stats'!$M68</f>
        <v>47</v>
      </c>
      <c r="R63" s="93">
        <f>'[14]Cumulative Stats'!$M68</f>
        <v>44</v>
      </c>
      <c r="S63" s="93">
        <f>'[15]Cumulative Stats'!$M68</f>
        <v>50</v>
      </c>
      <c r="T63" s="93">
        <f>'[16]Cumulative Stats'!$M68</f>
        <v>45</v>
      </c>
      <c r="U63" s="93">
        <f>'[17]Cumulative Stats'!$M68</f>
        <v>28</v>
      </c>
      <c r="V63" s="93">
        <f>'[18]Cumulative Stats'!$M68</f>
        <v>35</v>
      </c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2"/>
      <c r="AR63" s="2"/>
      <c r="AS63" s="38"/>
      <c r="AT63" s="38"/>
      <c r="AU63" s="38"/>
      <c r="AV63" s="8"/>
      <c r="AW63" s="38"/>
      <c r="AX63" s="38"/>
      <c r="AY63" s="38"/>
      <c r="BD63" s="3"/>
      <c r="BE63" s="3"/>
    </row>
    <row r="64" spans="1:57" x14ac:dyDescent="0.15">
      <c r="A64" s="101" t="s">
        <v>37</v>
      </c>
      <c r="B64" s="101"/>
      <c r="C64" s="101"/>
      <c r="D64" s="101"/>
      <c r="E64" s="93">
        <f>'[1]Cumulative Stats'!$M69</f>
        <v>14</v>
      </c>
      <c r="F64" s="93">
        <f>'[2]Cumulative Stats'!$M69</f>
        <v>9</v>
      </c>
      <c r="G64" s="93">
        <f>'[3]Cumulative Stats'!$M69</f>
        <v>18</v>
      </c>
      <c r="H64" s="93">
        <f>'[4]Cumulative Stats'!$M69</f>
        <v>13</v>
      </c>
      <c r="I64" s="93">
        <f>'[5]Cumulative Stats'!$M69</f>
        <v>16</v>
      </c>
      <c r="J64" s="93">
        <f>'[6]Cumulative Stats'!$M69</f>
        <v>15</v>
      </c>
      <c r="K64" s="93">
        <f>'[7]Cumulative Stats'!$M69</f>
        <v>14</v>
      </c>
      <c r="L64" s="93">
        <f>'[8]Cumulative Stats'!$M69</f>
        <v>17</v>
      </c>
      <c r="M64" s="93">
        <f>'[9]Cumulative Stats'!$M69</f>
        <v>12</v>
      </c>
      <c r="N64" s="93">
        <f>'[10]Cumulative Stats'!$M69</f>
        <v>16</v>
      </c>
      <c r="O64" s="93">
        <f>'[11]Cumulative Stats'!$M69</f>
        <v>17</v>
      </c>
      <c r="P64" s="93">
        <f>'[12]Cumulative Stats'!$M69</f>
        <v>17</v>
      </c>
      <c r="Q64" s="93">
        <f>'[13]Cumulative Stats'!$M69</f>
        <v>19</v>
      </c>
      <c r="R64" s="93">
        <f>'[14]Cumulative Stats'!$M69</f>
        <v>17</v>
      </c>
      <c r="S64" s="93">
        <f>'[15]Cumulative Stats'!$M69</f>
        <v>14</v>
      </c>
      <c r="T64" s="93">
        <f>'[16]Cumulative Stats'!$M69</f>
        <v>29</v>
      </c>
      <c r="U64" s="93">
        <f>'[17]Cumulative Stats'!$M69</f>
        <v>14</v>
      </c>
      <c r="V64" s="93">
        <f>'[18]Cumulative Stats'!$M69</f>
        <v>14</v>
      </c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2"/>
      <c r="AR64" s="2"/>
      <c r="AS64" s="38"/>
      <c r="AT64" s="38"/>
      <c r="AU64" s="38"/>
      <c r="AV64" s="8"/>
      <c r="AW64" s="38"/>
      <c r="AX64" s="38"/>
      <c r="AY64" s="38"/>
      <c r="BD64" s="3"/>
      <c r="BE64" s="3"/>
    </row>
    <row r="65" spans="1:57" x14ac:dyDescent="0.15">
      <c r="A65" s="90" t="s">
        <v>229</v>
      </c>
      <c r="B65" s="101"/>
      <c r="C65" s="101"/>
      <c r="D65" s="101"/>
      <c r="E65" s="93">
        <f>'[1]Cumulative Stats'!$M70</f>
        <v>3</v>
      </c>
      <c r="F65" s="93">
        <f>'[2]Cumulative Stats'!$M70</f>
        <v>2</v>
      </c>
      <c r="G65" s="93">
        <f>'[3]Cumulative Stats'!$M70</f>
        <v>3</v>
      </c>
      <c r="H65" s="93">
        <f>'[4]Cumulative Stats'!$M70</f>
        <v>1</v>
      </c>
      <c r="I65" s="93">
        <f>'[5]Cumulative Stats'!$M70</f>
        <v>3</v>
      </c>
      <c r="J65" s="93">
        <f>'[6]Cumulative Stats'!$M70</f>
        <v>3</v>
      </c>
      <c r="K65" s="93">
        <f>'[7]Cumulative Stats'!$M70</f>
        <v>3</v>
      </c>
      <c r="L65" s="93">
        <f>'[8]Cumulative Stats'!$M70</f>
        <v>1</v>
      </c>
      <c r="M65" s="93">
        <f>'[9]Cumulative Stats'!$M70</f>
        <v>3</v>
      </c>
      <c r="N65" s="93">
        <f>'[10]Cumulative Stats'!$M70</f>
        <v>4</v>
      </c>
      <c r="O65" s="93">
        <f>'[11]Cumulative Stats'!$M70</f>
        <v>4</v>
      </c>
      <c r="P65" s="93">
        <f>'[12]Cumulative Stats'!$M70</f>
        <v>6</v>
      </c>
      <c r="Q65" s="93">
        <f>'[13]Cumulative Stats'!$M70</f>
        <v>2</v>
      </c>
      <c r="R65" s="93">
        <f>'[14]Cumulative Stats'!$M70</f>
        <v>6</v>
      </c>
      <c r="S65" s="93">
        <f>'[15]Cumulative Stats'!$M70</f>
        <v>6</v>
      </c>
      <c r="T65" s="93">
        <f>'[16]Cumulative Stats'!$M70</f>
        <v>1</v>
      </c>
      <c r="U65" s="93">
        <f>'[17]Cumulative Stats'!$M70</f>
        <v>1</v>
      </c>
      <c r="V65" s="93">
        <f>'[18]Cumulative Stats'!$M70</f>
        <v>3</v>
      </c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2"/>
      <c r="AR65" s="2"/>
      <c r="AS65" s="38"/>
      <c r="AT65" s="38"/>
      <c r="AU65" s="38"/>
      <c r="AV65" s="8"/>
      <c r="AW65" s="38"/>
      <c r="AX65" s="38"/>
      <c r="AY65" s="38"/>
      <c r="BD65" s="3"/>
      <c r="BE65" s="3"/>
    </row>
    <row r="66" spans="1:57" x14ac:dyDescent="0.15">
      <c r="A66" s="101" t="s">
        <v>38</v>
      </c>
      <c r="B66" s="101"/>
      <c r="C66" s="101"/>
      <c r="D66" s="101"/>
      <c r="E66" s="93">
        <f>'[1]Cumulative Stats'!$M71</f>
        <v>0</v>
      </c>
      <c r="F66" s="93">
        <f>'[2]Cumulative Stats'!$M71</f>
        <v>0</v>
      </c>
      <c r="G66" s="93">
        <f>'[3]Cumulative Stats'!$M71</f>
        <v>0</v>
      </c>
      <c r="H66" s="93">
        <f>'[4]Cumulative Stats'!$M71</f>
        <v>0</v>
      </c>
      <c r="I66" s="93">
        <f>'[5]Cumulative Stats'!$M71</f>
        <v>0</v>
      </c>
      <c r="J66" s="93">
        <f>'[6]Cumulative Stats'!$M71</f>
        <v>0</v>
      </c>
      <c r="K66" s="93">
        <f>'[7]Cumulative Stats'!$M71</f>
        <v>0</v>
      </c>
      <c r="L66" s="93">
        <f>'[8]Cumulative Stats'!$M71</f>
        <v>0</v>
      </c>
      <c r="M66" s="93">
        <f>'[9]Cumulative Stats'!$M71</f>
        <v>0</v>
      </c>
      <c r="N66" s="93">
        <f>'[10]Cumulative Stats'!$M71</f>
        <v>0</v>
      </c>
      <c r="O66" s="93">
        <f>'[11]Cumulative Stats'!$M71</f>
        <v>0</v>
      </c>
      <c r="P66" s="93">
        <f>'[12]Cumulative Stats'!$M71</f>
        <v>0</v>
      </c>
      <c r="Q66" s="93">
        <f>'[13]Cumulative Stats'!$M71</f>
        <v>0</v>
      </c>
      <c r="R66" s="93">
        <f>'[14]Cumulative Stats'!$M71</f>
        <v>0</v>
      </c>
      <c r="S66" s="93">
        <f>'[15]Cumulative Stats'!$M71</f>
        <v>0</v>
      </c>
      <c r="T66" s="93">
        <f>'[16]Cumulative Stats'!$M71</f>
        <v>0</v>
      </c>
      <c r="U66" s="93">
        <f>'[17]Cumulative Stats'!$M71</f>
        <v>0</v>
      </c>
      <c r="V66" s="93">
        <f>'[18]Cumulative Stats'!$M71</f>
        <v>0</v>
      </c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2"/>
      <c r="AR66" s="2"/>
      <c r="AS66" s="38"/>
      <c r="AT66" s="38"/>
      <c r="AU66" s="38"/>
      <c r="AV66" s="8"/>
      <c r="AW66" s="38"/>
      <c r="AX66" s="38"/>
      <c r="AY66" s="38"/>
      <c r="BD66" s="3"/>
      <c r="BE66" s="3"/>
    </row>
    <row r="67" spans="1:57" x14ac:dyDescent="0.15">
      <c r="A67" s="101" t="s">
        <v>39</v>
      </c>
      <c r="B67" s="101"/>
      <c r="C67" s="101"/>
      <c r="D67" s="101"/>
      <c r="E67" s="93">
        <f>'[1]Cumulative Stats'!$M72</f>
        <v>20</v>
      </c>
      <c r="F67" s="93">
        <f>'[2]Cumulative Stats'!$M72</f>
        <v>9</v>
      </c>
      <c r="G67" s="93">
        <f>'[3]Cumulative Stats'!$M72</f>
        <v>26</v>
      </c>
      <c r="H67" s="93">
        <f>'[4]Cumulative Stats'!$M72</f>
        <v>8</v>
      </c>
      <c r="I67" s="93">
        <f>'[5]Cumulative Stats'!$M72</f>
        <v>11</v>
      </c>
      <c r="J67" s="93">
        <f>'[6]Cumulative Stats'!$M72</f>
        <v>12</v>
      </c>
      <c r="K67" s="93">
        <f>'[7]Cumulative Stats'!$M72</f>
        <v>19</v>
      </c>
      <c r="L67" s="93">
        <f>'[8]Cumulative Stats'!$M72</f>
        <v>14</v>
      </c>
      <c r="M67" s="93">
        <f>'[9]Cumulative Stats'!$M72</f>
        <v>16</v>
      </c>
      <c r="N67" s="93">
        <f>'[10]Cumulative Stats'!$M72</f>
        <v>18</v>
      </c>
      <c r="O67" s="93">
        <f>'[11]Cumulative Stats'!$M72</f>
        <v>24</v>
      </c>
      <c r="P67" s="93">
        <f>'[12]Cumulative Stats'!$M72</f>
        <v>13</v>
      </c>
      <c r="Q67" s="93">
        <f>'[13]Cumulative Stats'!$M72</f>
        <v>18</v>
      </c>
      <c r="R67" s="93">
        <f>'[14]Cumulative Stats'!$M72</f>
        <v>13</v>
      </c>
      <c r="S67" s="93">
        <f>'[15]Cumulative Stats'!$M72</f>
        <v>16</v>
      </c>
      <c r="T67" s="93">
        <f>'[16]Cumulative Stats'!$M72</f>
        <v>11</v>
      </c>
      <c r="U67" s="93">
        <f>'[17]Cumulative Stats'!$M72</f>
        <v>10</v>
      </c>
      <c r="V67" s="93">
        <f>'[18]Cumulative Stats'!$M72</f>
        <v>20</v>
      </c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2"/>
      <c r="AR67" s="2"/>
      <c r="AS67" s="38"/>
      <c r="AT67" s="38"/>
      <c r="AU67" s="38"/>
      <c r="AV67" s="8"/>
      <c r="AW67" s="38"/>
      <c r="AX67" s="38"/>
      <c r="AY67" s="38"/>
      <c r="BD67" s="3"/>
      <c r="BE67" s="3"/>
    </row>
    <row r="68" spans="1:57" x14ac:dyDescent="0.15">
      <c r="A68" s="102" t="s">
        <v>40</v>
      </c>
      <c r="B68" s="101"/>
      <c r="C68" s="101"/>
      <c r="D68" s="101"/>
      <c r="E68" s="93">
        <f>'[1]Cumulative Stats'!$M73</f>
        <v>0</v>
      </c>
      <c r="F68" s="93">
        <f>'[2]Cumulative Stats'!$M73</f>
        <v>0</v>
      </c>
      <c r="G68" s="93">
        <f>'[3]Cumulative Stats'!$M73</f>
        <v>0</v>
      </c>
      <c r="H68" s="93">
        <f>'[4]Cumulative Stats'!$M73</f>
        <v>0</v>
      </c>
      <c r="I68" s="93">
        <f>'[5]Cumulative Stats'!$M73</f>
        <v>0</v>
      </c>
      <c r="J68" s="93">
        <f>'[6]Cumulative Stats'!$M73</f>
        <v>1</v>
      </c>
      <c r="K68" s="93">
        <f>'[7]Cumulative Stats'!$M73</f>
        <v>0</v>
      </c>
      <c r="L68" s="93">
        <f>'[8]Cumulative Stats'!$M73</f>
        <v>1</v>
      </c>
      <c r="M68" s="93">
        <f>'[9]Cumulative Stats'!$M73</f>
        <v>4</v>
      </c>
      <c r="N68" s="93">
        <f>'[10]Cumulative Stats'!$M73</f>
        <v>0</v>
      </c>
      <c r="O68" s="93">
        <f>'[11]Cumulative Stats'!$M73</f>
        <v>0</v>
      </c>
      <c r="P68" s="93">
        <f>'[12]Cumulative Stats'!$M73</f>
        <v>0</v>
      </c>
      <c r="Q68" s="93">
        <f>'[13]Cumulative Stats'!$M73</f>
        <v>0</v>
      </c>
      <c r="R68" s="93">
        <f>'[14]Cumulative Stats'!$M73</f>
        <v>0</v>
      </c>
      <c r="S68" s="93">
        <f>'[15]Cumulative Stats'!$M73</f>
        <v>1</v>
      </c>
      <c r="T68" s="93">
        <f>'[16]Cumulative Stats'!$M73</f>
        <v>0</v>
      </c>
      <c r="U68" s="93">
        <f>'[17]Cumulative Stats'!$M73</f>
        <v>0</v>
      </c>
      <c r="V68" s="93">
        <f>'[18]Cumulative Stats'!$M73</f>
        <v>0</v>
      </c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2"/>
      <c r="AR68" s="2"/>
      <c r="AS68" s="38"/>
      <c r="AT68" s="38"/>
      <c r="AU68" s="38"/>
      <c r="AV68" s="8"/>
      <c r="AW68" s="38"/>
      <c r="AX68" s="38"/>
      <c r="AY68" s="38"/>
      <c r="BD68" s="3"/>
      <c r="BE68" s="3"/>
    </row>
    <row r="69" spans="1:57" x14ac:dyDescent="0.15">
      <c r="A69" s="101"/>
      <c r="B69" s="101"/>
      <c r="C69" s="101"/>
      <c r="D69" s="101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R69" s="2"/>
      <c r="AU69" s="38"/>
      <c r="AV69" s="8"/>
      <c r="AW69" s="38"/>
      <c r="AX69" s="38"/>
      <c r="AY69" s="38"/>
    </row>
    <row r="70" spans="1:57" x14ac:dyDescent="0.15">
      <c r="A70" s="101" t="s">
        <v>41</v>
      </c>
      <c r="B70" s="101"/>
      <c r="C70" s="101"/>
      <c r="D70" s="101"/>
      <c r="E70" s="93">
        <f>'[1]Cumulative Stats'!$M75</f>
        <v>309</v>
      </c>
      <c r="F70" s="93">
        <f>'[2]Cumulative Stats'!$M75</f>
        <v>290</v>
      </c>
      <c r="G70" s="93">
        <f>'[3]Cumulative Stats'!$M75</f>
        <v>568</v>
      </c>
      <c r="H70" s="93">
        <f>'[4]Cumulative Stats'!$M75</f>
        <v>378</v>
      </c>
      <c r="I70" s="93">
        <f>'[5]Cumulative Stats'!$M75</f>
        <v>326</v>
      </c>
      <c r="J70" s="93">
        <f>'[6]Cumulative Stats'!$M75</f>
        <v>396</v>
      </c>
      <c r="K70" s="93">
        <f>'[7]Cumulative Stats'!$M75</f>
        <v>361</v>
      </c>
      <c r="L70" s="93">
        <f>'[8]Cumulative Stats'!$M75</f>
        <v>454</v>
      </c>
      <c r="M70" s="93">
        <f>'[9]Cumulative Stats'!$M75</f>
        <v>445</v>
      </c>
      <c r="N70" s="93">
        <f>'[10]Cumulative Stats'!$M75</f>
        <v>262</v>
      </c>
      <c r="O70" s="93">
        <f>'[11]Cumulative Stats'!$M75</f>
        <v>371</v>
      </c>
      <c r="P70" s="93">
        <f>'[12]Cumulative Stats'!$M75</f>
        <v>333</v>
      </c>
      <c r="Q70" s="93">
        <f>'[13]Cumulative Stats'!$M75</f>
        <v>542</v>
      </c>
      <c r="R70" s="93">
        <f>'[14]Cumulative Stats'!$M75</f>
        <v>235</v>
      </c>
      <c r="S70" s="93">
        <f>'[15]Cumulative Stats'!$M75</f>
        <v>404</v>
      </c>
      <c r="T70" s="93">
        <f>'[16]Cumulative Stats'!$M75</f>
        <v>282</v>
      </c>
      <c r="U70" s="93">
        <f>'[17]Cumulative Stats'!$M75</f>
        <v>357</v>
      </c>
      <c r="V70" s="93">
        <f>'[18]Cumulative Stats'!$M75</f>
        <v>541</v>
      </c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2"/>
      <c r="AR70" s="2"/>
      <c r="AU70" s="38"/>
      <c r="AV70" s="8"/>
      <c r="AW70" s="38"/>
      <c r="AX70" s="38"/>
      <c r="AY70" s="38"/>
    </row>
    <row r="71" spans="1:57" x14ac:dyDescent="0.15">
      <c r="A71" s="101" t="s">
        <v>42</v>
      </c>
      <c r="B71" s="101"/>
      <c r="C71" s="101"/>
      <c r="D71" s="101"/>
      <c r="E71" s="93">
        <f>'[1]Cumulative Stats'!$M76</f>
        <v>35</v>
      </c>
      <c r="F71" s="93">
        <f>'[2]Cumulative Stats'!$M76</f>
        <v>29</v>
      </c>
      <c r="G71" s="93">
        <f>'[3]Cumulative Stats'!$M76</f>
        <v>68</v>
      </c>
      <c r="H71" s="93">
        <f>'[4]Cumulative Stats'!$M76</f>
        <v>43</v>
      </c>
      <c r="I71" s="93">
        <f>'[5]Cumulative Stats'!$M76</f>
        <v>40</v>
      </c>
      <c r="J71" s="93">
        <f>'[6]Cumulative Stats'!$M76</f>
        <v>49</v>
      </c>
      <c r="K71" s="93">
        <f>'[7]Cumulative Stats'!$M76</f>
        <v>38</v>
      </c>
      <c r="L71" s="93">
        <f>'[8]Cumulative Stats'!$M76</f>
        <v>56</v>
      </c>
      <c r="M71" s="93">
        <f>'[9]Cumulative Stats'!$M76</f>
        <v>51</v>
      </c>
      <c r="N71" s="93">
        <f>'[10]Cumulative Stats'!$M76</f>
        <v>25</v>
      </c>
      <c r="O71" s="93">
        <f>'[11]Cumulative Stats'!$M76</f>
        <v>45</v>
      </c>
      <c r="P71" s="93">
        <f>'[12]Cumulative Stats'!$M76</f>
        <v>37</v>
      </c>
      <c r="Q71" s="93">
        <f>'[13]Cumulative Stats'!$M76</f>
        <v>66</v>
      </c>
      <c r="R71" s="93">
        <f>'[14]Cumulative Stats'!$M76</f>
        <v>24</v>
      </c>
      <c r="S71" s="93">
        <f>'[15]Cumulative Stats'!$M76</f>
        <v>51</v>
      </c>
      <c r="T71" s="93">
        <f>'[16]Cumulative Stats'!$M76</f>
        <v>27</v>
      </c>
      <c r="U71" s="93">
        <f>'[17]Cumulative Stats'!$M76</f>
        <v>41</v>
      </c>
      <c r="V71" s="93">
        <f>'[18]Cumulative Stats'!$M76</f>
        <v>65</v>
      </c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2"/>
      <c r="AV71" s="8"/>
      <c r="AW71" s="38"/>
      <c r="AX71" s="38"/>
      <c r="AY71" s="38"/>
    </row>
    <row r="72" spans="1:57" x14ac:dyDescent="0.15">
      <c r="A72" s="101" t="s">
        <v>43</v>
      </c>
      <c r="B72" s="101"/>
      <c r="C72" s="101"/>
      <c r="D72" s="101"/>
      <c r="E72" s="93">
        <f>'[1]Cumulative Stats'!$M77</f>
        <v>12</v>
      </c>
      <c r="F72" s="93">
        <f>'[2]Cumulative Stats'!$M77</f>
        <v>14</v>
      </c>
      <c r="G72" s="93">
        <f>'[3]Cumulative Stats'!$M77</f>
        <v>37</v>
      </c>
      <c r="H72" s="93">
        <f>'[4]Cumulative Stats'!$M77</f>
        <v>22</v>
      </c>
      <c r="I72" s="93">
        <f>'[5]Cumulative Stats'!$M77</f>
        <v>11</v>
      </c>
      <c r="J72" s="93">
        <f>'[6]Cumulative Stats'!$M77</f>
        <v>20</v>
      </c>
      <c r="K72" s="93">
        <f>'[7]Cumulative Stats'!$M77</f>
        <v>13</v>
      </c>
      <c r="L72" s="93">
        <f>'[8]Cumulative Stats'!$M77</f>
        <v>21</v>
      </c>
      <c r="M72" s="93">
        <f>'[9]Cumulative Stats'!$M77</f>
        <v>10</v>
      </c>
      <c r="N72" s="93">
        <f>'[10]Cumulative Stats'!$M77</f>
        <v>7</v>
      </c>
      <c r="O72" s="93">
        <f>'[11]Cumulative Stats'!$M77</f>
        <v>15</v>
      </c>
      <c r="P72" s="93">
        <f>'[12]Cumulative Stats'!$M77</f>
        <v>18</v>
      </c>
      <c r="Q72" s="93">
        <f>'[13]Cumulative Stats'!$M77</f>
        <v>36</v>
      </c>
      <c r="R72" s="93">
        <f>'[14]Cumulative Stats'!$M77</f>
        <v>10</v>
      </c>
      <c r="S72" s="93">
        <f>'[15]Cumulative Stats'!$M77</f>
        <v>24</v>
      </c>
      <c r="T72" s="93">
        <f>'[16]Cumulative Stats'!$M77</f>
        <v>10</v>
      </c>
      <c r="U72" s="93">
        <f>'[17]Cumulative Stats'!$M77</f>
        <v>17</v>
      </c>
      <c r="V72" s="93">
        <f>'[18]Cumulative Stats'!$M77</f>
        <v>29</v>
      </c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2"/>
      <c r="AV72" s="8"/>
      <c r="AW72" s="38"/>
      <c r="AX72" s="38"/>
      <c r="AY72" s="38"/>
    </row>
    <row r="73" spans="1:57" x14ac:dyDescent="0.15">
      <c r="A73" s="101" t="s">
        <v>44</v>
      </c>
      <c r="B73" s="101"/>
      <c r="C73" s="101"/>
      <c r="D73" s="101"/>
      <c r="E73" s="93">
        <f>'[1]Cumulative Stats'!$M78</f>
        <v>23</v>
      </c>
      <c r="F73" s="93">
        <f>'[2]Cumulative Stats'!$M78</f>
        <v>14</v>
      </c>
      <c r="G73" s="93">
        <f>'[3]Cumulative Stats'!$M78</f>
        <v>30</v>
      </c>
      <c r="H73" s="93">
        <f>'[4]Cumulative Stats'!$M78</f>
        <v>19</v>
      </c>
      <c r="I73" s="93">
        <f>'[5]Cumulative Stats'!$M78</f>
        <v>28</v>
      </c>
      <c r="J73" s="93">
        <f>'[6]Cumulative Stats'!$M78</f>
        <v>27</v>
      </c>
      <c r="K73" s="93">
        <f>'[7]Cumulative Stats'!$M78</f>
        <v>23</v>
      </c>
      <c r="L73" s="93">
        <f>'[8]Cumulative Stats'!$M78</f>
        <v>28</v>
      </c>
      <c r="M73" s="93">
        <f>'[9]Cumulative Stats'!$M78</f>
        <v>36</v>
      </c>
      <c r="N73" s="93">
        <f>'[10]Cumulative Stats'!$M78</f>
        <v>16</v>
      </c>
      <c r="O73" s="93">
        <f>'[11]Cumulative Stats'!$M78</f>
        <v>28</v>
      </c>
      <c r="P73" s="93">
        <f>'[12]Cumulative Stats'!$M78</f>
        <v>18</v>
      </c>
      <c r="Q73" s="93">
        <f>'[13]Cumulative Stats'!$M78</f>
        <v>29</v>
      </c>
      <c r="R73" s="93">
        <f>'[14]Cumulative Stats'!$M78</f>
        <v>14</v>
      </c>
      <c r="S73" s="93">
        <f>'[15]Cumulative Stats'!$M78</f>
        <v>25</v>
      </c>
      <c r="T73" s="93">
        <f>'[16]Cumulative Stats'!$M78</f>
        <v>17</v>
      </c>
      <c r="U73" s="93">
        <f>'[17]Cumulative Stats'!$M78</f>
        <v>23</v>
      </c>
      <c r="V73" s="93">
        <f>'[18]Cumulative Stats'!$M78</f>
        <v>32</v>
      </c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2"/>
      <c r="AV73" s="8"/>
      <c r="AW73" s="38"/>
      <c r="AX73" s="38"/>
      <c r="AY73" s="38"/>
    </row>
    <row r="74" spans="1:57" x14ac:dyDescent="0.15">
      <c r="A74" s="101" t="s">
        <v>45</v>
      </c>
      <c r="B74" s="101"/>
      <c r="C74" s="101"/>
      <c r="D74" s="101"/>
      <c r="E74" s="93">
        <f>'[1]Cumulative Stats'!$M79</f>
        <v>0</v>
      </c>
      <c r="F74" s="93">
        <f>'[2]Cumulative Stats'!$M79</f>
        <v>1</v>
      </c>
      <c r="G74" s="93">
        <f>'[3]Cumulative Stats'!$M79</f>
        <v>1</v>
      </c>
      <c r="H74" s="93">
        <f>'[4]Cumulative Stats'!$M79</f>
        <v>2</v>
      </c>
      <c r="I74" s="93">
        <f>'[5]Cumulative Stats'!$M79</f>
        <v>1</v>
      </c>
      <c r="J74" s="93">
        <f>'[6]Cumulative Stats'!$M79</f>
        <v>2</v>
      </c>
      <c r="K74" s="93">
        <f>'[7]Cumulative Stats'!$M79</f>
        <v>2</v>
      </c>
      <c r="L74" s="93">
        <f>'[8]Cumulative Stats'!$M79</f>
        <v>7</v>
      </c>
      <c r="M74" s="93">
        <f>'[9]Cumulative Stats'!$M79</f>
        <v>5</v>
      </c>
      <c r="N74" s="93">
        <f>'[10]Cumulative Stats'!$M79</f>
        <v>2</v>
      </c>
      <c r="O74" s="93">
        <f>'[11]Cumulative Stats'!$M79</f>
        <v>2</v>
      </c>
      <c r="P74" s="93">
        <f>'[12]Cumulative Stats'!$M79</f>
        <v>1</v>
      </c>
      <c r="Q74" s="93">
        <f>'[13]Cumulative Stats'!$M79</f>
        <v>1</v>
      </c>
      <c r="R74" s="93">
        <f>'[14]Cumulative Stats'!$M79</f>
        <v>0</v>
      </c>
      <c r="S74" s="93">
        <f>'[15]Cumulative Stats'!$M79</f>
        <v>2</v>
      </c>
      <c r="T74" s="93">
        <f>'[16]Cumulative Stats'!$M79</f>
        <v>0</v>
      </c>
      <c r="U74" s="93">
        <f>'[17]Cumulative Stats'!$M79</f>
        <v>1</v>
      </c>
      <c r="V74" s="93">
        <f>'[18]Cumulative Stats'!$M79</f>
        <v>4</v>
      </c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2"/>
      <c r="AV74" s="8"/>
      <c r="AW74" s="38"/>
      <c r="AX74" s="38"/>
      <c r="AY74" s="38"/>
    </row>
    <row r="75" spans="1:57" x14ac:dyDescent="0.15">
      <c r="A75" s="101" t="s">
        <v>160</v>
      </c>
      <c r="B75" s="101"/>
      <c r="C75" s="101"/>
      <c r="D75" s="101"/>
      <c r="E75" s="93">
        <f>'[1]Cumulative Stats'!$M80</f>
        <v>27</v>
      </c>
      <c r="F75" s="93">
        <f>'[2]Cumulative Stats'!$M80</f>
        <v>26</v>
      </c>
      <c r="G75" s="93">
        <f>'[3]Cumulative Stats'!$M80</f>
        <v>60</v>
      </c>
      <c r="H75" s="93">
        <f>'[4]Cumulative Stats'!$M80</f>
        <v>39</v>
      </c>
      <c r="I75" s="93">
        <f>'[5]Cumulative Stats'!$M80</f>
        <v>28</v>
      </c>
      <c r="J75" s="93">
        <f>'[6]Cumulative Stats'!$M80</f>
        <v>45</v>
      </c>
      <c r="K75" s="93">
        <f>'[7]Cumulative Stats'!$M80</f>
        <v>37</v>
      </c>
      <c r="L75" s="93">
        <f>'[8]Cumulative Stats'!$M80</f>
        <v>49</v>
      </c>
      <c r="M75" s="93">
        <f>'[9]Cumulative Stats'!$M80</f>
        <v>48</v>
      </c>
      <c r="N75" s="93">
        <f>'[10]Cumulative Stats'!$M80</f>
        <v>21</v>
      </c>
      <c r="O75" s="93">
        <f>'[11]Cumulative Stats'!$M80</f>
        <v>39</v>
      </c>
      <c r="P75" s="93">
        <f>'[12]Cumulative Stats'!$M80</f>
        <v>32</v>
      </c>
      <c r="Q75" s="93">
        <f>'[13]Cumulative Stats'!$M80</f>
        <v>62</v>
      </c>
      <c r="R75" s="93">
        <f>'[14]Cumulative Stats'!$M80</f>
        <v>19</v>
      </c>
      <c r="S75" s="93">
        <f>'[15]Cumulative Stats'!$M80</f>
        <v>48</v>
      </c>
      <c r="T75" s="93">
        <f>'[16]Cumulative Stats'!$M80</f>
        <v>21</v>
      </c>
      <c r="U75" s="93">
        <f>'[17]Cumulative Stats'!$M80</f>
        <v>34</v>
      </c>
      <c r="V75" s="93">
        <f>'[18]Cumulative Stats'!$M80</f>
        <v>60</v>
      </c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2"/>
      <c r="AV75" s="8"/>
      <c r="AW75" s="38"/>
      <c r="AX75" s="38"/>
      <c r="AY75" s="38"/>
    </row>
    <row r="76" spans="1:57" x14ac:dyDescent="0.15">
      <c r="A76" s="90" t="s">
        <v>230</v>
      </c>
      <c r="B76" s="101"/>
      <c r="C76" s="101"/>
      <c r="D76" s="101"/>
      <c r="E76" s="93">
        <f>'[1]Cumulative Stats'!$M81</f>
        <v>2</v>
      </c>
      <c r="F76" s="93">
        <f>'[2]Cumulative Stats'!$M81</f>
        <v>0</v>
      </c>
      <c r="G76" s="93">
        <f>'[3]Cumulative Stats'!$M81</f>
        <v>2</v>
      </c>
      <c r="H76" s="93">
        <f>'[4]Cumulative Stats'!$M81</f>
        <v>0</v>
      </c>
      <c r="I76" s="93">
        <f>'[5]Cumulative Stats'!$M81</f>
        <v>2</v>
      </c>
      <c r="J76" s="93">
        <f>'[6]Cumulative Stats'!$M81</f>
        <v>0</v>
      </c>
      <c r="K76" s="93">
        <f>'[7]Cumulative Stats'!$M81</f>
        <v>0</v>
      </c>
      <c r="L76" s="93">
        <f>'[8]Cumulative Stats'!$M81</f>
        <v>2</v>
      </c>
      <c r="M76" s="93">
        <f>'[9]Cumulative Stats'!$M81</f>
        <v>1</v>
      </c>
      <c r="N76" s="93">
        <f>'[10]Cumulative Stats'!$M81</f>
        <v>2</v>
      </c>
      <c r="O76" s="93">
        <f>'[11]Cumulative Stats'!$M81</f>
        <v>1</v>
      </c>
      <c r="P76" s="93">
        <f>'[12]Cumulative Stats'!$M81</f>
        <v>1</v>
      </c>
      <c r="Q76" s="93">
        <f>'[13]Cumulative Stats'!$M81</f>
        <v>1</v>
      </c>
      <c r="R76" s="93">
        <f>'[14]Cumulative Stats'!$M81</f>
        <v>2</v>
      </c>
      <c r="S76" s="93">
        <f>'[15]Cumulative Stats'!$M81</f>
        <v>1</v>
      </c>
      <c r="T76" s="93">
        <f>'[16]Cumulative Stats'!$M81</f>
        <v>5</v>
      </c>
      <c r="U76" s="93">
        <f>'[17]Cumulative Stats'!$M81</f>
        <v>1</v>
      </c>
      <c r="V76" s="93">
        <f>'[18]Cumulative Stats'!$M81</f>
        <v>2</v>
      </c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2"/>
      <c r="AV76" s="8"/>
      <c r="AW76" s="38"/>
      <c r="AX76" s="38"/>
      <c r="AY76" s="38"/>
    </row>
    <row r="77" spans="1:57" x14ac:dyDescent="0.15">
      <c r="A77" s="101" t="s">
        <v>46</v>
      </c>
      <c r="B77" s="101"/>
      <c r="C77" s="101"/>
      <c r="D77" s="101"/>
      <c r="E77" s="93">
        <f>'[1]Cumulative Stats'!$M82</f>
        <v>1</v>
      </c>
      <c r="F77" s="93">
        <f>'[2]Cumulative Stats'!$M82</f>
        <v>0</v>
      </c>
      <c r="G77" s="93">
        <f>'[3]Cumulative Stats'!$M82</f>
        <v>0</v>
      </c>
      <c r="H77" s="93">
        <f>'[4]Cumulative Stats'!$M82</f>
        <v>0</v>
      </c>
      <c r="I77" s="93">
        <f>'[5]Cumulative Stats'!$M82</f>
        <v>0</v>
      </c>
      <c r="J77" s="93">
        <f>'[6]Cumulative Stats'!$M82</f>
        <v>0</v>
      </c>
      <c r="K77" s="93">
        <f>'[7]Cumulative Stats'!$M82</f>
        <v>0</v>
      </c>
      <c r="L77" s="93">
        <f>'[8]Cumulative Stats'!$M82</f>
        <v>1</v>
      </c>
      <c r="M77" s="93">
        <f>'[9]Cumulative Stats'!$M82</f>
        <v>1</v>
      </c>
      <c r="N77" s="93">
        <f>'[10]Cumulative Stats'!$M82</f>
        <v>0</v>
      </c>
      <c r="O77" s="93">
        <f>'[11]Cumulative Stats'!$M82</f>
        <v>0</v>
      </c>
      <c r="P77" s="93">
        <f>'[12]Cumulative Stats'!$M82</f>
        <v>1</v>
      </c>
      <c r="Q77" s="93">
        <f>'[13]Cumulative Stats'!$M82</f>
        <v>2</v>
      </c>
      <c r="R77" s="93">
        <f>'[14]Cumulative Stats'!$M82</f>
        <v>1</v>
      </c>
      <c r="S77" s="93">
        <f>'[15]Cumulative Stats'!$M82</f>
        <v>0</v>
      </c>
      <c r="T77" s="93">
        <f>'[16]Cumulative Stats'!$M82</f>
        <v>1</v>
      </c>
      <c r="U77" s="93">
        <f>'[17]Cumulative Stats'!$M82</f>
        <v>0</v>
      </c>
      <c r="V77" s="93">
        <f>'[18]Cumulative Stats'!$M82</f>
        <v>0</v>
      </c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2"/>
      <c r="AV77" s="8"/>
      <c r="AW77" s="38"/>
      <c r="AX77" s="38"/>
      <c r="AY77" s="38"/>
    </row>
    <row r="78" spans="1:57" x14ac:dyDescent="0.15">
      <c r="A78" s="101" t="s">
        <v>47</v>
      </c>
      <c r="B78" s="101"/>
      <c r="C78" s="101"/>
      <c r="D78" s="101"/>
      <c r="E78" s="93">
        <f>'[1]Cumulative Stats'!$M83</f>
        <v>22</v>
      </c>
      <c r="F78" s="93">
        <f>'[2]Cumulative Stats'!$M83</f>
        <v>30</v>
      </c>
      <c r="G78" s="93">
        <f>'[3]Cumulative Stats'!$M83</f>
        <v>32</v>
      </c>
      <c r="H78" s="93">
        <f>'[4]Cumulative Stats'!$M83</f>
        <v>27</v>
      </c>
      <c r="I78" s="93">
        <f>'[5]Cumulative Stats'!$M83</f>
        <v>18</v>
      </c>
      <c r="J78" s="93">
        <f>'[6]Cumulative Stats'!$M83</f>
        <v>19</v>
      </c>
      <c r="K78" s="93">
        <f>'[7]Cumulative Stats'!$M83</f>
        <v>32</v>
      </c>
      <c r="L78" s="93">
        <f>'[8]Cumulative Stats'!$M83</f>
        <v>21</v>
      </c>
      <c r="M78" s="93">
        <f>'[9]Cumulative Stats'!$M83</f>
        <v>29</v>
      </c>
      <c r="N78" s="93">
        <f>'[10]Cumulative Stats'!$M83</f>
        <v>29</v>
      </c>
      <c r="O78" s="93">
        <f>'[11]Cumulative Stats'!$M83</f>
        <v>20</v>
      </c>
      <c r="P78" s="93">
        <f>'[12]Cumulative Stats'!$M83</f>
        <v>25</v>
      </c>
      <c r="Q78" s="93">
        <f>'[13]Cumulative Stats'!$M83</f>
        <v>26</v>
      </c>
      <c r="R78" s="93">
        <f>'[14]Cumulative Stats'!$M83</f>
        <v>22</v>
      </c>
      <c r="S78" s="93">
        <f>'[15]Cumulative Stats'!$M83</f>
        <v>16</v>
      </c>
      <c r="T78" s="93">
        <f>'[16]Cumulative Stats'!$M83</f>
        <v>29</v>
      </c>
      <c r="U78" s="93">
        <f>'[17]Cumulative Stats'!$M83</f>
        <v>25</v>
      </c>
      <c r="V78" s="93">
        <f>'[18]Cumulative Stats'!$M83</f>
        <v>29</v>
      </c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2"/>
      <c r="AV78" s="8"/>
      <c r="AW78" s="38"/>
      <c r="AX78" s="38"/>
      <c r="AY78" s="38"/>
    </row>
    <row r="79" spans="1:57" x14ac:dyDescent="0.15">
      <c r="A79" s="101" t="s">
        <v>48</v>
      </c>
      <c r="B79" s="101"/>
      <c r="C79" s="101"/>
      <c r="D79" s="101"/>
      <c r="E79" s="93">
        <f>'[1]Cumulative Stats'!$M84</f>
        <v>31</v>
      </c>
      <c r="F79" s="93">
        <f>'[2]Cumulative Stats'!$M84</f>
        <v>35</v>
      </c>
      <c r="G79" s="93">
        <f>'[3]Cumulative Stats'!$M84</f>
        <v>35</v>
      </c>
      <c r="H79" s="93">
        <f>'[4]Cumulative Stats'!$M84</f>
        <v>37</v>
      </c>
      <c r="I79" s="93">
        <f>'[5]Cumulative Stats'!$M84</f>
        <v>30</v>
      </c>
      <c r="J79" s="93">
        <f>'[6]Cumulative Stats'!$M84</f>
        <v>31</v>
      </c>
      <c r="K79" s="93">
        <f>'[7]Cumulative Stats'!$M84</f>
        <v>43</v>
      </c>
      <c r="L79" s="93">
        <f>'[8]Cumulative Stats'!$M84</f>
        <v>36</v>
      </c>
      <c r="M79" s="93">
        <f>'[9]Cumulative Stats'!$M84</f>
        <v>34</v>
      </c>
      <c r="N79" s="93">
        <f>'[10]Cumulative Stats'!$M84</f>
        <v>44</v>
      </c>
      <c r="O79" s="93">
        <f>'[11]Cumulative Stats'!$M84</f>
        <v>33</v>
      </c>
      <c r="P79" s="93">
        <f>'[12]Cumulative Stats'!$M84</f>
        <v>43</v>
      </c>
      <c r="Q79" s="93">
        <f>'[13]Cumulative Stats'!$M84</f>
        <v>37</v>
      </c>
      <c r="R79" s="93">
        <f>'[14]Cumulative Stats'!$M84</f>
        <v>29</v>
      </c>
      <c r="S79" s="93">
        <f>'[15]Cumulative Stats'!$M84</f>
        <v>26</v>
      </c>
      <c r="T79" s="93">
        <f>'[16]Cumulative Stats'!$M84</f>
        <v>50</v>
      </c>
      <c r="U79" s="93">
        <f>'[17]Cumulative Stats'!$M84</f>
        <v>33</v>
      </c>
      <c r="V79" s="93">
        <f>'[18]Cumulative Stats'!$M84</f>
        <v>41</v>
      </c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3"/>
      <c r="AV79" s="8"/>
      <c r="AW79" s="38"/>
      <c r="AX79" s="38"/>
      <c r="AY79" s="38"/>
    </row>
    <row r="80" spans="1:57" x14ac:dyDescent="0.15">
      <c r="A80" s="101" t="s">
        <v>49</v>
      </c>
      <c r="B80" s="101"/>
      <c r="C80" s="101"/>
      <c r="D80" s="101"/>
      <c r="E80" s="100">
        <f>'[1]Cumulative Stats'!$M85</f>
        <v>70.967741935483872</v>
      </c>
      <c r="F80" s="100">
        <f>'[2]Cumulative Stats'!$M85</f>
        <v>85.714285714285708</v>
      </c>
      <c r="G80" s="100">
        <f>'[3]Cumulative Stats'!$M85</f>
        <v>91.428571428571431</v>
      </c>
      <c r="H80" s="100">
        <f>'[4]Cumulative Stats'!$M85</f>
        <v>72.972972972972968</v>
      </c>
      <c r="I80" s="100">
        <f>'[5]Cumulative Stats'!$M85</f>
        <v>60</v>
      </c>
      <c r="J80" s="100">
        <f>'[6]Cumulative Stats'!$M85</f>
        <v>61.29032258064516</v>
      </c>
      <c r="K80" s="100">
        <f>'[7]Cumulative Stats'!$M85</f>
        <v>74.418604651162795</v>
      </c>
      <c r="L80" s="100">
        <f>'[8]Cumulative Stats'!$M85</f>
        <v>58.333333333333336</v>
      </c>
      <c r="M80" s="100">
        <f>'[9]Cumulative Stats'!$M85</f>
        <v>85.294117647058826</v>
      </c>
      <c r="N80" s="100">
        <f>'[10]Cumulative Stats'!$M85</f>
        <v>65.909090909090907</v>
      </c>
      <c r="O80" s="100">
        <f>'[11]Cumulative Stats'!$M85</f>
        <v>60.606060606060609</v>
      </c>
      <c r="P80" s="100">
        <f>'[12]Cumulative Stats'!$M85</f>
        <v>58.139534883720934</v>
      </c>
      <c r="Q80" s="100">
        <f>'[13]Cumulative Stats'!$M85</f>
        <v>70.270270270270274</v>
      </c>
      <c r="R80" s="100">
        <f>'[14]Cumulative Stats'!$M85</f>
        <v>75.862068965517238</v>
      </c>
      <c r="S80" s="100">
        <f>'[15]Cumulative Stats'!$M85</f>
        <v>61.53846153846154</v>
      </c>
      <c r="T80" s="100">
        <f>'[16]Cumulative Stats'!$M85</f>
        <v>57.999999999999993</v>
      </c>
      <c r="U80" s="100">
        <f>'[17]Cumulative Stats'!$M85</f>
        <v>75.757575757575751</v>
      </c>
      <c r="V80" s="100">
        <f>'[18]Cumulative Stats'!$M85</f>
        <v>70.731707317073173</v>
      </c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10"/>
      <c r="AJ80" s="110"/>
      <c r="AK80" s="5"/>
      <c r="AV80" s="8"/>
      <c r="AW80" s="38"/>
      <c r="AX80" s="38"/>
      <c r="AY80" s="38"/>
    </row>
    <row r="81" spans="1:51" x14ac:dyDescent="0.15">
      <c r="A81" s="101" t="s">
        <v>50</v>
      </c>
      <c r="B81" s="101"/>
      <c r="C81" s="101"/>
      <c r="D81" s="101"/>
      <c r="E81" s="94" t="str">
        <f>'[1]Cumulative Stats'!$M86</f>
        <v>27:53</v>
      </c>
      <c r="F81" s="94" t="str">
        <f>'[2]Cumulative Stats'!$M86</f>
        <v>27:48</v>
      </c>
      <c r="G81" s="94" t="str">
        <f>'[3]Cumulative Stats'!$M86</f>
        <v>32:24</v>
      </c>
      <c r="H81" s="94" t="str">
        <f>'[4]Cumulative Stats'!$M86</f>
        <v>31:05</v>
      </c>
      <c r="I81" s="94" t="str">
        <f>'[5]Cumulative Stats'!$M86</f>
        <v>30:47</v>
      </c>
      <c r="J81" s="94" t="str">
        <f>'[6]Cumulative Stats'!$M86</f>
        <v>30:10</v>
      </c>
      <c r="K81" s="94" t="str">
        <f>'[7]Cumulative Stats'!$M86</f>
        <v>29:27</v>
      </c>
      <c r="L81" s="94" t="str">
        <f>'[8]Cumulative Stats'!$M86</f>
        <v>31:26</v>
      </c>
      <c r="M81" s="94" t="str">
        <f>'[9]Cumulative Stats'!$M86</f>
        <v>30:01</v>
      </c>
      <c r="N81" s="94" t="str">
        <f>'[10]Cumulative Stats'!$M86</f>
        <v>27:05</v>
      </c>
      <c r="O81" s="94" t="str">
        <f>'[11]Cumulative Stats'!$M86</f>
        <v>29:57</v>
      </c>
      <c r="P81" s="94" t="str">
        <f>'[12]Cumulative Stats'!$M86</f>
        <v>31:25</v>
      </c>
      <c r="Q81" s="94" t="str">
        <f>'[13]Cumulative Stats'!$M86</f>
        <v>32:30</v>
      </c>
      <c r="R81" s="94" t="str">
        <f>'[14]Cumulative Stats'!$M86</f>
        <v>29:09</v>
      </c>
      <c r="S81" s="94" t="str">
        <f>'[15]Cumulative Stats'!$M86</f>
        <v>30:46</v>
      </c>
      <c r="T81" s="94" t="str">
        <f>'[16]Cumulative Stats'!$M86</f>
        <v>30:09</v>
      </c>
      <c r="U81" s="94" t="str">
        <f>'[17]Cumulative Stats'!$M86</f>
        <v>29:48</v>
      </c>
      <c r="V81" s="94" t="str">
        <f>'[18]Cumulative Stats'!$M86</f>
        <v>32:09</v>
      </c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V81" s="8"/>
      <c r="AW81" s="38"/>
      <c r="AX81" s="38"/>
      <c r="AY81" s="38"/>
    </row>
    <row r="82" spans="1:51" x14ac:dyDescent="0.15">
      <c r="A82" s="101"/>
      <c r="B82" s="101"/>
      <c r="C82" s="101"/>
      <c r="D82" s="101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V82" s="8"/>
      <c r="AW82" s="38"/>
      <c r="AX82" s="38"/>
      <c r="AY82" s="38"/>
    </row>
    <row r="83" spans="1:51" x14ac:dyDescent="0.15">
      <c r="A83" s="101" t="s">
        <v>104</v>
      </c>
      <c r="B83" s="101"/>
      <c r="C83" s="101"/>
      <c r="D83" s="101"/>
      <c r="E83" s="93">
        <f t="shared" ref="E83:V83" si="13">+E35+E63-E64-E65</f>
        <v>39</v>
      </c>
      <c r="F83" s="93">
        <f t="shared" si="13"/>
        <v>38</v>
      </c>
      <c r="G83" s="93">
        <f t="shared" si="13"/>
        <v>19</v>
      </c>
      <c r="H83" s="93">
        <f t="shared" si="13"/>
        <v>25</v>
      </c>
      <c r="I83" s="93">
        <f t="shared" si="13"/>
        <v>32</v>
      </c>
      <c r="J83" s="93">
        <f t="shared" si="13"/>
        <v>47</v>
      </c>
      <c r="K83" s="93">
        <f t="shared" si="13"/>
        <v>43</v>
      </c>
      <c r="L83" s="93">
        <f t="shared" si="13"/>
        <v>31</v>
      </c>
      <c r="M83" s="93">
        <f t="shared" si="13"/>
        <v>34</v>
      </c>
      <c r="N83" s="93">
        <f t="shared" si="13"/>
        <v>37</v>
      </c>
      <c r="O83" s="93">
        <f t="shared" si="13"/>
        <v>39</v>
      </c>
      <c r="P83" s="93">
        <f t="shared" si="13"/>
        <v>39</v>
      </c>
      <c r="Q83" s="93">
        <f t="shared" si="13"/>
        <v>36</v>
      </c>
      <c r="R83" s="93">
        <f t="shared" si="13"/>
        <v>61</v>
      </c>
      <c r="S83" s="93">
        <f t="shared" si="13"/>
        <v>44</v>
      </c>
      <c r="T83" s="93">
        <f t="shared" si="13"/>
        <v>37</v>
      </c>
      <c r="U83" s="93">
        <f t="shared" si="13"/>
        <v>40</v>
      </c>
      <c r="V83" s="93">
        <f t="shared" si="13"/>
        <v>35</v>
      </c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V83" s="8"/>
      <c r="AW83" s="38"/>
      <c r="AX83" s="38"/>
      <c r="AY83" s="38"/>
    </row>
    <row r="84" spans="1:51" x14ac:dyDescent="0.15">
      <c r="AV84" s="8"/>
      <c r="AW84" s="38"/>
      <c r="AX84" s="38"/>
      <c r="AY84" s="38"/>
    </row>
    <row r="85" spans="1:51" x14ac:dyDescent="0.15">
      <c r="AV85" s="8"/>
      <c r="AW85" s="38"/>
      <c r="AX85" s="38"/>
      <c r="AY85" s="38"/>
    </row>
    <row r="86" spans="1:51" x14ac:dyDescent="0.15">
      <c r="AV86" s="8"/>
      <c r="AW86" s="38"/>
      <c r="AX86" s="38"/>
      <c r="AY86" s="38"/>
    </row>
    <row r="87" spans="1:51" x14ac:dyDescent="0.15">
      <c r="AV87" s="8"/>
      <c r="AW87" s="38"/>
      <c r="AX87" s="38"/>
      <c r="AY87" s="38"/>
    </row>
    <row r="88" spans="1:51" x14ac:dyDescent="0.15">
      <c r="AV88" s="8"/>
      <c r="AW88" s="38"/>
      <c r="AX88" s="38"/>
      <c r="AY88" s="38"/>
    </row>
    <row r="89" spans="1:51" x14ac:dyDescent="0.15">
      <c r="AV89" s="8"/>
      <c r="AW89" s="38"/>
      <c r="AX89" s="38"/>
      <c r="AY89" s="38"/>
    </row>
  </sheetData>
  <sortState xmlns:xlrd2="http://schemas.microsoft.com/office/spreadsheetml/2017/richdata2" ref="AV3:BO34">
    <sortCondition ref="AZ3:AZ34"/>
  </sortState>
  <phoneticPr fontId="2" type="noConversion"/>
  <conditionalFormatting sqref="BN3:BO8 BI6:BL6 BK3:BL5 BK7:BL8">
    <cfRule type="expression" dxfId="199" priority="159">
      <formula>MOD(ROW(),1)=0</formula>
    </cfRule>
  </conditionalFormatting>
  <conditionalFormatting sqref="BI4:BJ4">
    <cfRule type="expression" dxfId="198" priority="144">
      <formula>MOD(ROW(),1)=0</formula>
    </cfRule>
  </conditionalFormatting>
  <conditionalFormatting sqref="BI8">
    <cfRule type="expression" dxfId="197" priority="141">
      <formula>MOD(ROW(),1)=0</formula>
    </cfRule>
  </conditionalFormatting>
  <conditionalFormatting sqref="BJ8">
    <cfRule type="expression" dxfId="196" priority="125">
      <formula>MOD(ROW(),1)=0</formula>
    </cfRule>
  </conditionalFormatting>
  <conditionalFormatting sqref="BI7:BJ7">
    <cfRule type="expression" dxfId="195" priority="84">
      <formula>MOD(ROW(),1)=0</formula>
    </cfRule>
  </conditionalFormatting>
  <conditionalFormatting sqref="BI5:BJ5">
    <cfRule type="expression" dxfId="194" priority="55">
      <formula>MOD(ROW(),1)=0</formula>
    </cfRule>
  </conditionalFormatting>
  <conditionalFormatting sqref="BI3:BJ3">
    <cfRule type="expression" dxfId="193" priority="52">
      <formula>MOD(ROW(),1)=0</formula>
    </cfRule>
  </conditionalFormatting>
  <conditionalFormatting sqref="BF3 AV3:AZ3 AV4:AV8 BB3:BD3">
    <cfRule type="expression" dxfId="192" priority="37">
      <formula>MOD(ROW(),1)=0</formula>
    </cfRule>
  </conditionalFormatting>
  <conditionalFormatting sqref="AV15:AZ20 BB15:BF20 BH15:BH20">
    <cfRule type="expression" dxfId="191" priority="36" stopIfTrue="1">
      <formula>MOD(ROW(),1)=0</formula>
    </cfRule>
  </conditionalFormatting>
  <conditionalFormatting sqref="BE3">
    <cfRule type="expression" dxfId="190" priority="35">
      <formula>MOD(ROW(),1)=0</formula>
    </cfRule>
  </conditionalFormatting>
  <conditionalFormatting sqref="AV3:AZ8 BB3:BF8 BH3:BH8">
    <cfRule type="expression" dxfId="189" priority="33">
      <formula>MOD(ROW(),1)=0</formula>
    </cfRule>
  </conditionalFormatting>
  <conditionalFormatting sqref="AV9:AV12">
    <cfRule type="expression" dxfId="188" priority="32">
      <formula>MOD(ROW(),1)=0</formula>
    </cfRule>
  </conditionalFormatting>
  <conditionalFormatting sqref="AV9:AZ14 BB9:BF14 BH9:BH14">
    <cfRule type="expression" dxfId="187" priority="31">
      <formula>MOD(ROW(),1)=0</formula>
    </cfRule>
  </conditionalFormatting>
  <conditionalFormatting sqref="BM3:BM8">
    <cfRule type="expression" dxfId="186" priority="26">
      <formula>MOD(ROW(),1)=0</formula>
    </cfRule>
  </conditionalFormatting>
  <conditionalFormatting sqref="BM3:BM8">
    <cfRule type="expression" dxfId="185" priority="24">
      <formula>MOD(ROW(),1)=0</formula>
    </cfRule>
  </conditionalFormatting>
  <conditionalFormatting sqref="BJ15:BO20">
    <cfRule type="expression" dxfId="184" priority="22" stopIfTrue="1">
      <formula>MOD(ROW(),1)=0</formula>
    </cfRule>
  </conditionalFormatting>
  <conditionalFormatting sqref="BJ9:BO14">
    <cfRule type="expression" dxfId="183" priority="21">
      <formula>MOD(ROW(),1)=0</formula>
    </cfRule>
  </conditionalFormatting>
  <conditionalFormatting sqref="BI15:BI20">
    <cfRule type="expression" dxfId="182" priority="20" stopIfTrue="1">
      <formula>MOD(ROW(),1)=0</formula>
    </cfRule>
  </conditionalFormatting>
  <conditionalFormatting sqref="BI9:BI14">
    <cfRule type="expression" dxfId="181" priority="19">
      <formula>MOD(ROW(),1)=0</formula>
    </cfRule>
  </conditionalFormatting>
  <conditionalFormatting sqref="AW43:AY43">
    <cfRule type="expression" dxfId="180" priority="18">
      <formula>MOD(ROW(),1)=0</formula>
    </cfRule>
  </conditionalFormatting>
  <conditionalFormatting sqref="AW55:AY60">
    <cfRule type="expression" dxfId="179" priority="17" stopIfTrue="1">
      <formula>MOD(ROW(),1)=0</formula>
    </cfRule>
  </conditionalFormatting>
  <conditionalFormatting sqref="AW43:AY48">
    <cfRule type="expression" dxfId="178" priority="16">
      <formula>MOD(ROW(),1)=0</formula>
    </cfRule>
  </conditionalFormatting>
  <conditionalFormatting sqref="AW49:AY54">
    <cfRule type="expression" dxfId="177" priority="14">
      <formula>MOD(ROW(),1)=0</formula>
    </cfRule>
  </conditionalFormatting>
  <conditionalFormatting sqref="AV43:AV48">
    <cfRule type="expression" dxfId="176" priority="13">
      <formula>MOD(ROW(),1)=0</formula>
    </cfRule>
  </conditionalFormatting>
  <conditionalFormatting sqref="AV55:AV60">
    <cfRule type="expression" dxfId="175" priority="12" stopIfTrue="1">
      <formula>MOD(ROW(),1)=0</formula>
    </cfRule>
  </conditionalFormatting>
  <conditionalFormatting sqref="AV43:AV48">
    <cfRule type="expression" dxfId="174" priority="11">
      <formula>MOD(ROW(),1)=0</formula>
    </cfRule>
  </conditionalFormatting>
  <conditionalFormatting sqref="AV49:AV52">
    <cfRule type="expression" dxfId="173" priority="10">
      <formula>MOD(ROW(),1)=0</formula>
    </cfRule>
  </conditionalFormatting>
  <conditionalFormatting sqref="AV49:AV54">
    <cfRule type="expression" dxfId="172" priority="9">
      <formula>MOD(ROW(),1)=0</formula>
    </cfRule>
  </conditionalFormatting>
  <conditionalFormatting sqref="BA3">
    <cfRule type="expression" dxfId="171" priority="8">
      <formula>MOD(ROW(),1)=0</formula>
    </cfRule>
  </conditionalFormatting>
  <conditionalFormatting sqref="BA15:BA20">
    <cfRule type="expression" dxfId="170" priority="7" stopIfTrue="1">
      <formula>MOD(ROW(),1)=0</formula>
    </cfRule>
  </conditionalFormatting>
  <conditionalFormatting sqref="BA3:BA8">
    <cfRule type="expression" dxfId="169" priority="6">
      <formula>MOD(ROW(),1)=0</formula>
    </cfRule>
  </conditionalFormatting>
  <conditionalFormatting sqref="BA9:BA14">
    <cfRule type="expression" dxfId="168" priority="5">
      <formula>MOD(ROW(),1)=0</formula>
    </cfRule>
  </conditionalFormatting>
  <conditionalFormatting sqref="BG3">
    <cfRule type="expression" dxfId="167" priority="4">
      <formula>MOD(ROW(),1)=0</formula>
    </cfRule>
  </conditionalFormatting>
  <conditionalFormatting sqref="BG15:BG20">
    <cfRule type="expression" dxfId="166" priority="3" stopIfTrue="1">
      <formula>MOD(ROW(),1)=0</formula>
    </cfRule>
  </conditionalFormatting>
  <conditionalFormatting sqref="BG3:BG8">
    <cfRule type="expression" dxfId="165" priority="2">
      <formula>MOD(ROW(),1)=0</formula>
    </cfRule>
  </conditionalFormatting>
  <conditionalFormatting sqref="BG9:BG14">
    <cfRule type="expression" dxfId="164" priority="1">
      <formula>MOD(ROW(),1)=0</formula>
    </cfRule>
  </conditionalFormatting>
  <pageMargins left="0.75" right="0.75" top="1" bottom="1" header="0.5" footer="0.5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Button 1">
              <controlPr defaultSize="0" print="0" autoFill="0" autoPict="0" macro="[0]!Deftotyrds">
                <anchor moveWithCells="1" sizeWithCells="1">
                  <from>
                    <xdr:col>55</xdr:col>
                    <xdr:colOff>25400</xdr:colOff>
                    <xdr:row>35</xdr:row>
                    <xdr:rowOff>38100</xdr:rowOff>
                  </from>
                  <to>
                    <xdr:col>56</xdr:col>
                    <xdr:colOff>177800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Button 2">
              <controlPr defaultSize="0" print="0" autoFill="0" autoPict="0" macro="[0]!DefRushYrds">
                <anchor moveWithCells="1" sizeWithCells="1">
                  <from>
                    <xdr:col>56</xdr:col>
                    <xdr:colOff>330200</xdr:colOff>
                    <xdr:row>35</xdr:row>
                    <xdr:rowOff>50800</xdr:rowOff>
                  </from>
                  <to>
                    <xdr:col>58</xdr:col>
                    <xdr:colOff>304800</xdr:colOff>
                    <xdr:row>36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Button 3">
              <controlPr defaultSize="0" print="0" autoFill="0" autoPict="0" macro="[0]!DefPassYrds">
                <anchor moveWithCells="1" sizeWithCells="1">
                  <from>
                    <xdr:col>58</xdr:col>
                    <xdr:colOff>482600</xdr:colOff>
                    <xdr:row>35</xdr:row>
                    <xdr:rowOff>63500</xdr:rowOff>
                  </from>
                  <to>
                    <xdr:col>61</xdr:col>
                    <xdr:colOff>25400</xdr:colOff>
                    <xdr:row>36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132"/>
  <sheetViews>
    <sheetView zoomScale="125" zoomScaleNormal="125" zoomScalePageLayoutView="125" workbookViewId="0">
      <pane ySplit="2" topLeftCell="A3" activePane="bottomLeft" state="frozen"/>
      <selection pane="bottomLeft"/>
    </sheetView>
  </sheetViews>
  <sheetFormatPr baseColWidth="10" defaultColWidth="8.83203125" defaultRowHeight="13" x14ac:dyDescent="0.15"/>
  <cols>
    <col min="1" max="1" width="14" customWidth="1"/>
    <col min="2" max="2" width="8.1640625" customWidth="1"/>
    <col min="3" max="3" width="4.83203125" customWidth="1"/>
    <col min="4" max="4" width="5.1640625" customWidth="1"/>
    <col min="5" max="5" width="6.1640625" customWidth="1"/>
    <col min="6" max="6" width="6.5" customWidth="1"/>
    <col min="7" max="7" width="4.1640625" customWidth="1"/>
    <col min="8" max="8" width="5.6640625" customWidth="1"/>
    <col min="9" max="9" width="5.5" customWidth="1"/>
    <col min="10" max="10" width="6" customWidth="1"/>
    <col min="11" max="13" width="5.33203125" customWidth="1"/>
    <col min="14" max="14" width="7.1640625" customWidth="1"/>
    <col min="15" max="15" width="5.33203125" customWidth="1"/>
    <col min="16" max="16" width="4.33203125" customWidth="1"/>
    <col min="17" max="17" width="5.1640625" customWidth="1"/>
  </cols>
  <sheetData>
    <row r="1" spans="1:21" x14ac:dyDescent="0.15">
      <c r="A1" s="2"/>
      <c r="B1" s="2">
        <f>+C1/18</f>
        <v>18</v>
      </c>
      <c r="C1" s="7">
        <f>+'TEAM OFFENSE'!D1*2</f>
        <v>324</v>
      </c>
      <c r="D1" s="7"/>
      <c r="E1" s="9" t="s">
        <v>71</v>
      </c>
      <c r="F1" s="7" t="s">
        <v>72</v>
      </c>
      <c r="G1" s="7"/>
      <c r="H1" s="7"/>
      <c r="I1" s="7" t="s">
        <v>73</v>
      </c>
      <c r="J1" s="7" t="s">
        <v>74</v>
      </c>
      <c r="K1" s="7" t="s">
        <v>71</v>
      </c>
      <c r="L1" s="7" t="s">
        <v>57</v>
      </c>
      <c r="M1" s="7"/>
      <c r="N1" s="7"/>
      <c r="Q1" t="s">
        <v>115</v>
      </c>
    </row>
    <row r="2" spans="1:21" x14ac:dyDescent="0.15">
      <c r="A2" s="2" t="s">
        <v>62</v>
      </c>
      <c r="B2" s="2" t="s">
        <v>122</v>
      </c>
      <c r="C2" s="7" t="s">
        <v>63</v>
      </c>
      <c r="D2" s="7" t="s">
        <v>64</v>
      </c>
      <c r="E2" s="9" t="s">
        <v>64</v>
      </c>
      <c r="F2" s="7" t="s">
        <v>65</v>
      </c>
      <c r="G2" s="7" t="s">
        <v>59</v>
      </c>
      <c r="H2" s="7" t="s">
        <v>66</v>
      </c>
      <c r="I2" s="6" t="s">
        <v>67</v>
      </c>
      <c r="J2" s="7" t="s">
        <v>59</v>
      </c>
      <c r="K2" s="7" t="s">
        <v>68</v>
      </c>
      <c r="L2" s="7" t="s">
        <v>69</v>
      </c>
      <c r="M2" s="7" t="s">
        <v>120</v>
      </c>
      <c r="N2" s="7" t="s">
        <v>70</v>
      </c>
      <c r="O2" s="7" t="s">
        <v>60</v>
      </c>
      <c r="P2" s="7" t="s">
        <v>116</v>
      </c>
      <c r="Q2" s="7" t="s">
        <v>71</v>
      </c>
    </row>
    <row r="3" spans="1:21" x14ac:dyDescent="0.15">
      <c r="A3" s="2" t="str">
        <f>'[5]Cumulative Stats'!A129</f>
        <v>Kelly</v>
      </c>
      <c r="B3" s="2" t="str">
        <f>'[5]Cumulative Stats'!B129</f>
        <v>Hou</v>
      </c>
      <c r="C3" s="2">
        <f>'[5]Cumulative Stats'!C129</f>
        <v>540</v>
      </c>
      <c r="D3" s="2">
        <f>'[5]Cumulative Stats'!D129</f>
        <v>356</v>
      </c>
      <c r="E3" s="10">
        <f>'[5]Cumulative Stats'!E129</f>
        <v>65.925925925925924</v>
      </c>
      <c r="F3" s="53">
        <f>'[5]Cumulative Stats'!F129</f>
        <v>5318</v>
      </c>
      <c r="G3" s="2">
        <f>'[5]Cumulative Stats'!G129</f>
        <v>53</v>
      </c>
      <c r="H3" s="2">
        <f>'[5]Cumulative Stats'!H129</f>
        <v>83</v>
      </c>
      <c r="I3" s="2">
        <f>'[5]Cumulative Stats'!I129</f>
        <v>18</v>
      </c>
      <c r="J3" s="10">
        <f>'[5]Cumulative Stats'!J129</f>
        <v>9.8148148148148149</v>
      </c>
      <c r="K3" s="10">
        <f>'[5]Cumulative Stats'!K129</f>
        <v>3.3333333333333335</v>
      </c>
      <c r="L3" s="10">
        <f>'[5]Cumulative Stats'!L129</f>
        <v>9.8481481481481481</v>
      </c>
      <c r="M3" s="10">
        <f t="shared" ref="M3:M24" si="0">IF(D3=0,0,F3/D3)</f>
        <v>14.938202247191011</v>
      </c>
      <c r="N3" s="10">
        <f>'[5]Cumulative Stats'!M129</f>
        <v>116.88271604938272</v>
      </c>
      <c r="O3" s="2">
        <f>'[5]Cumulative Stats'!N129</f>
        <v>8</v>
      </c>
      <c r="P3" s="2">
        <f>'[5]Cumulative Stats'!O129</f>
        <v>66</v>
      </c>
      <c r="Q3" s="10">
        <f t="shared" ref="Q3:Q24" si="1">IF(P3+C3=0,0,+P3/(P3+C3)*100)</f>
        <v>10.891089108910892</v>
      </c>
      <c r="R3">
        <f t="shared" ref="R3:R34" si="2">IF(C3&gt;=$B$1*14,1,IF(C3+P3=0,-1,0))</f>
        <v>1</v>
      </c>
      <c r="S3">
        <f t="shared" ref="S3:S34" si="3">IF(C3&gt;=$V$34*$B$1,1,0)</f>
        <v>1</v>
      </c>
      <c r="T3" s="3"/>
      <c r="U3" s="3"/>
    </row>
    <row r="4" spans="1:21" x14ac:dyDescent="0.15">
      <c r="A4" s="2" t="str">
        <f>'[9]Cumulative Stats'!A129</f>
        <v>Hebert</v>
      </c>
      <c r="B4" s="2" t="str">
        <f>'[9]Cumulative Stats'!B129</f>
        <v>Mch</v>
      </c>
      <c r="C4" s="2">
        <f>'[9]Cumulative Stats'!C129</f>
        <v>513</v>
      </c>
      <c r="D4" s="2">
        <f>'[9]Cumulative Stats'!D129</f>
        <v>300</v>
      </c>
      <c r="E4" s="10">
        <f>'[9]Cumulative Stats'!E129</f>
        <v>58.479532163742689</v>
      </c>
      <c r="F4" s="53">
        <f>'[9]Cumulative Stats'!F129</f>
        <v>4156</v>
      </c>
      <c r="G4" s="2">
        <f>'[9]Cumulative Stats'!G129</f>
        <v>25</v>
      </c>
      <c r="H4" s="2">
        <f>'[9]Cumulative Stats'!H129</f>
        <v>90</v>
      </c>
      <c r="I4" s="2">
        <f>'[9]Cumulative Stats'!I129</f>
        <v>18</v>
      </c>
      <c r="J4" s="10">
        <f>'[9]Cumulative Stats'!J129</f>
        <v>4.8732943469785575</v>
      </c>
      <c r="K4" s="10">
        <f>'[9]Cumulative Stats'!K129</f>
        <v>3.5087719298245612</v>
      </c>
      <c r="L4" s="10">
        <f>'[9]Cumulative Stats'!L129</f>
        <v>8.1013645224171533</v>
      </c>
      <c r="M4" s="10">
        <f t="shared" si="0"/>
        <v>13.853333333333333</v>
      </c>
      <c r="N4" s="10">
        <f>'[9]Cumulative Stats'!M129</f>
        <v>86.19639376218322</v>
      </c>
      <c r="O4" s="2">
        <f>'[9]Cumulative Stats'!N129</f>
        <v>5</v>
      </c>
      <c r="P4" s="2">
        <f>'[9]Cumulative Stats'!O129</f>
        <v>37</v>
      </c>
      <c r="Q4" s="10">
        <f t="shared" si="1"/>
        <v>6.7272727272727275</v>
      </c>
      <c r="R4">
        <f t="shared" si="2"/>
        <v>1</v>
      </c>
      <c r="S4">
        <f t="shared" si="3"/>
        <v>1</v>
      </c>
      <c r="T4" s="3"/>
      <c r="U4" s="3"/>
    </row>
    <row r="5" spans="1:21" x14ac:dyDescent="0.15">
      <c r="A5" s="2" t="str">
        <f>'[17]Cumulative Stats'!A131</f>
        <v>Reaves</v>
      </c>
      <c r="B5" s="2" t="str">
        <f>'[17]Cumulative Stats'!B131</f>
        <v>TB</v>
      </c>
      <c r="C5" s="2">
        <f>'[17]Cumulative Stats'!C131</f>
        <v>523</v>
      </c>
      <c r="D5" s="2">
        <f>'[17]Cumulative Stats'!D131</f>
        <v>321</v>
      </c>
      <c r="E5" s="10">
        <f>'[17]Cumulative Stats'!E131</f>
        <v>61.376673040152966</v>
      </c>
      <c r="F5" s="53">
        <f>'[17]Cumulative Stats'!F131</f>
        <v>4127</v>
      </c>
      <c r="G5" s="2">
        <f>'[17]Cumulative Stats'!G131</f>
        <v>30</v>
      </c>
      <c r="H5" s="2">
        <f>'[17]Cumulative Stats'!H131</f>
        <v>79</v>
      </c>
      <c r="I5" s="2">
        <f>'[17]Cumulative Stats'!I131</f>
        <v>20</v>
      </c>
      <c r="J5" s="10">
        <f>'[17]Cumulative Stats'!J131</f>
        <v>5.736137667304015</v>
      </c>
      <c r="K5" s="10">
        <f>'[17]Cumulative Stats'!K131</f>
        <v>3.8240917782026771</v>
      </c>
      <c r="L5" s="10">
        <f>'[17]Cumulative Stats'!L131</f>
        <v>7.8910133843212238</v>
      </c>
      <c r="M5" s="10">
        <f t="shared" si="0"/>
        <v>12.856697819314642</v>
      </c>
      <c r="N5" s="10">
        <f>'[17]Cumulative Stats'!M131</f>
        <v>89.296526449968141</v>
      </c>
      <c r="O5" s="2">
        <f>'[17]Cumulative Stats'!N131</f>
        <v>1</v>
      </c>
      <c r="P5" s="2">
        <f>'[17]Cumulative Stats'!O131</f>
        <v>19</v>
      </c>
      <c r="Q5" s="10">
        <f t="shared" si="1"/>
        <v>3.5055350553505531</v>
      </c>
      <c r="R5">
        <f t="shared" si="2"/>
        <v>1</v>
      </c>
      <c r="S5">
        <f t="shared" si="3"/>
        <v>1</v>
      </c>
      <c r="T5" s="3"/>
      <c r="U5" s="3"/>
    </row>
    <row r="6" spans="1:21" x14ac:dyDescent="0.15">
      <c r="A6" s="2" t="str">
        <f>'[14]Cumulative Stats'!A128</f>
        <v>Fusina</v>
      </c>
      <c r="B6" s="2" t="str">
        <f>'[14]Cumulative Stats'!B128</f>
        <v>Phi</v>
      </c>
      <c r="C6" s="2">
        <f>'[14]Cumulative Stats'!C128</f>
        <v>466</v>
      </c>
      <c r="D6" s="2">
        <f>'[14]Cumulative Stats'!D128</f>
        <v>286</v>
      </c>
      <c r="E6" s="10">
        <f>'[14]Cumulative Stats'!E128</f>
        <v>61.373390557939913</v>
      </c>
      <c r="F6" s="53">
        <f>'[14]Cumulative Stats'!F128</f>
        <v>3699</v>
      </c>
      <c r="G6" s="2">
        <f>'[14]Cumulative Stats'!G128</f>
        <v>30</v>
      </c>
      <c r="H6" s="2">
        <f>'[14]Cumulative Stats'!H128</f>
        <v>74</v>
      </c>
      <c r="I6" s="2">
        <f>'[14]Cumulative Stats'!I128</f>
        <v>12</v>
      </c>
      <c r="J6" s="10">
        <f>'[14]Cumulative Stats'!J128</f>
        <v>6.4377682403433472</v>
      </c>
      <c r="K6" s="10">
        <f>'[14]Cumulative Stats'!K128</f>
        <v>2.5751072961373391</v>
      </c>
      <c r="L6" s="10">
        <f>'[14]Cumulative Stats'!L128</f>
        <v>7.937768240343348</v>
      </c>
      <c r="M6" s="10">
        <f t="shared" si="0"/>
        <v>12.933566433566433</v>
      </c>
      <c r="N6" s="10">
        <f>'[14]Cumulative Stats'!M128</f>
        <v>97.031473533619433</v>
      </c>
      <c r="O6" s="2">
        <f>'[14]Cumulative Stats'!N128</f>
        <v>9</v>
      </c>
      <c r="P6" s="2">
        <f>'[14]Cumulative Stats'!O128</f>
        <v>45</v>
      </c>
      <c r="Q6" s="10">
        <f t="shared" si="1"/>
        <v>8.8062622309197653</v>
      </c>
      <c r="R6">
        <f t="shared" si="2"/>
        <v>1</v>
      </c>
      <c r="S6">
        <f t="shared" si="3"/>
        <v>1</v>
      </c>
      <c r="T6" s="3"/>
      <c r="U6" s="3"/>
    </row>
    <row r="7" spans="1:21" x14ac:dyDescent="0.15">
      <c r="A7" s="2" t="str">
        <f>'[11]Cumulative Stats'!A132</f>
        <v>Walton</v>
      </c>
      <c r="B7" s="2" t="str">
        <f>'[11]Cumulative Stats'!B132</f>
        <v>NO</v>
      </c>
      <c r="C7" s="2">
        <f>'[11]Cumulative Stats'!C132</f>
        <v>509</v>
      </c>
      <c r="D7" s="2">
        <f>'[11]Cumulative Stats'!D132</f>
        <v>278</v>
      </c>
      <c r="E7" s="10">
        <f>'[11]Cumulative Stats'!E132</f>
        <v>54.616895874263264</v>
      </c>
      <c r="F7" s="53">
        <f>'[11]Cumulative Stats'!F132</f>
        <v>3610</v>
      </c>
      <c r="G7" s="2">
        <f>'[11]Cumulative Stats'!G132</f>
        <v>20</v>
      </c>
      <c r="H7" s="2">
        <f>'[11]Cumulative Stats'!H132</f>
        <v>44</v>
      </c>
      <c r="I7" s="2">
        <f>'[11]Cumulative Stats'!I132</f>
        <v>25</v>
      </c>
      <c r="J7" s="10">
        <f>'[11]Cumulative Stats'!J132</f>
        <v>3.9292730844793713</v>
      </c>
      <c r="K7" s="10">
        <f>'[11]Cumulative Stats'!K132</f>
        <v>4.9115913555992137</v>
      </c>
      <c r="L7" s="10">
        <f>'[11]Cumulative Stats'!L132</f>
        <v>7.0923379174852652</v>
      </c>
      <c r="M7" s="10">
        <f t="shared" si="0"/>
        <v>12.985611510791367</v>
      </c>
      <c r="N7" s="10">
        <f>'[11]Cumulative Stats'!M132</f>
        <v>69.781434184675845</v>
      </c>
      <c r="O7" s="2">
        <f>'[11]Cumulative Stats'!N132</f>
        <v>9</v>
      </c>
      <c r="P7" s="2">
        <f>'[11]Cumulative Stats'!O132</f>
        <v>15</v>
      </c>
      <c r="Q7" s="10">
        <f t="shared" si="1"/>
        <v>2.8625954198473282</v>
      </c>
      <c r="R7">
        <f t="shared" si="2"/>
        <v>1</v>
      </c>
      <c r="S7">
        <f t="shared" si="3"/>
        <v>1</v>
      </c>
      <c r="T7" s="3"/>
      <c r="U7" s="3"/>
    </row>
    <row r="8" spans="1:21" x14ac:dyDescent="0.15">
      <c r="A8" s="2" t="str">
        <f>'[1]Cumulative Stats'!A128</f>
        <v>Landry</v>
      </c>
      <c r="B8" s="2" t="str">
        <f>'[1]Cumulative Stats'!B128</f>
        <v>Arz</v>
      </c>
      <c r="C8" s="2">
        <f>'[1]Cumulative Stats'!C128</f>
        <v>448</v>
      </c>
      <c r="D8" s="2">
        <f>'[1]Cumulative Stats'!D128</f>
        <v>279</v>
      </c>
      <c r="E8" s="10">
        <f>'[1]Cumulative Stats'!E128</f>
        <v>62.276785714285708</v>
      </c>
      <c r="F8" s="53">
        <f>'[1]Cumulative Stats'!F128</f>
        <v>3496</v>
      </c>
      <c r="G8" s="2">
        <f>'[1]Cumulative Stats'!G128</f>
        <v>24</v>
      </c>
      <c r="H8" s="2">
        <f>'[1]Cumulative Stats'!H128</f>
        <v>83</v>
      </c>
      <c r="I8" s="2">
        <f>'[1]Cumulative Stats'!I128</f>
        <v>14</v>
      </c>
      <c r="J8" s="10">
        <f>'[1]Cumulative Stats'!J128</f>
        <v>5.3571428571428568</v>
      </c>
      <c r="K8" s="10">
        <f>'[1]Cumulative Stats'!K128</f>
        <v>3.125</v>
      </c>
      <c r="L8" s="10">
        <f>'[1]Cumulative Stats'!L128</f>
        <v>7.8035714285714288</v>
      </c>
      <c r="M8" s="10">
        <f t="shared" si="0"/>
        <v>12.530465949820789</v>
      </c>
      <c r="N8" s="10">
        <f>'[1]Cumulative Stats'!M128</f>
        <v>91.331845238095227</v>
      </c>
      <c r="O8" s="2">
        <f>'[1]Cumulative Stats'!N128</f>
        <v>3</v>
      </c>
      <c r="P8" s="2">
        <f>'[1]Cumulative Stats'!O128</f>
        <v>21</v>
      </c>
      <c r="Q8" s="10">
        <f t="shared" si="1"/>
        <v>4.4776119402985071</v>
      </c>
      <c r="R8">
        <f t="shared" si="2"/>
        <v>1</v>
      </c>
      <c r="S8">
        <f t="shared" si="3"/>
        <v>1</v>
      </c>
      <c r="T8" s="3"/>
      <c r="U8" s="3"/>
    </row>
    <row r="9" spans="1:21" x14ac:dyDescent="0.15">
      <c r="A9" s="2" t="str">
        <f>'[16]Cumulative Stats'!A132</f>
        <v>Neuheisel</v>
      </c>
      <c r="B9" s="2" t="str">
        <f>'[16]Cumulative Stats'!B132</f>
        <v>SA</v>
      </c>
      <c r="C9" s="2">
        <f>'[16]Cumulative Stats'!C132</f>
        <v>402</v>
      </c>
      <c r="D9" s="2">
        <f>'[16]Cumulative Stats'!D132</f>
        <v>240</v>
      </c>
      <c r="E9" s="10">
        <f>'[16]Cumulative Stats'!E132</f>
        <v>59.701492537313428</v>
      </c>
      <c r="F9" s="53">
        <f>'[16]Cumulative Stats'!F132</f>
        <v>3264</v>
      </c>
      <c r="G9" s="2">
        <f>'[16]Cumulative Stats'!G132</f>
        <v>15</v>
      </c>
      <c r="H9" s="2">
        <f>'[16]Cumulative Stats'!H132</f>
        <v>45</v>
      </c>
      <c r="I9" s="2">
        <f>'[16]Cumulative Stats'!I132</f>
        <v>7</v>
      </c>
      <c r="J9" s="10">
        <f>'[16]Cumulative Stats'!J132</f>
        <v>3.7313432835820892</v>
      </c>
      <c r="K9" s="10">
        <f>'[16]Cumulative Stats'!K132</f>
        <v>1.7412935323383085</v>
      </c>
      <c r="L9" s="10">
        <f>'[16]Cumulative Stats'!L132</f>
        <v>8.1194029850746272</v>
      </c>
      <c r="M9" s="10">
        <f t="shared" si="0"/>
        <v>13.6</v>
      </c>
      <c r="N9" s="10">
        <f>'[16]Cumulative Stats'!M132</f>
        <v>90.847844112769465</v>
      </c>
      <c r="O9" s="2">
        <f>'[16]Cumulative Stats'!N132</f>
        <v>7</v>
      </c>
      <c r="P9" s="2">
        <f>'[16]Cumulative Stats'!O132</f>
        <v>42</v>
      </c>
      <c r="Q9" s="10">
        <f t="shared" si="1"/>
        <v>9.4594594594594597</v>
      </c>
      <c r="R9">
        <f t="shared" si="2"/>
        <v>1</v>
      </c>
      <c r="S9">
        <f t="shared" si="3"/>
        <v>1</v>
      </c>
      <c r="T9" s="3"/>
      <c r="U9" s="3"/>
    </row>
    <row r="10" spans="1:21" x14ac:dyDescent="0.15">
      <c r="A10" s="2" t="str">
        <f>'[2]Cumulative Stats'!A129</f>
        <v>Stoudt</v>
      </c>
      <c r="B10" s="2" t="str">
        <f>'[2]Cumulative Stats'!B129</f>
        <v>Bir</v>
      </c>
      <c r="C10" s="2">
        <f>'[2]Cumulative Stats'!C129</f>
        <v>415</v>
      </c>
      <c r="D10" s="2">
        <f>'[2]Cumulative Stats'!D129</f>
        <v>226</v>
      </c>
      <c r="E10" s="10">
        <f>'[2]Cumulative Stats'!E129</f>
        <v>54.457831325301207</v>
      </c>
      <c r="F10" s="53">
        <f>'[2]Cumulative Stats'!F129</f>
        <v>2904</v>
      </c>
      <c r="G10" s="2">
        <f>'[2]Cumulative Stats'!G129</f>
        <v>26</v>
      </c>
      <c r="H10" s="2">
        <f>'[2]Cumulative Stats'!H129</f>
        <v>81</v>
      </c>
      <c r="I10" s="2">
        <f>'[2]Cumulative Stats'!I129</f>
        <v>9</v>
      </c>
      <c r="J10" s="10">
        <f>'[2]Cumulative Stats'!J129</f>
        <v>6.2650602409638561</v>
      </c>
      <c r="K10" s="10">
        <f>'[2]Cumulative Stats'!K129</f>
        <v>2.1686746987951806</v>
      </c>
      <c r="L10" s="10">
        <f>'[2]Cumulative Stats'!L129</f>
        <v>6.9975903614457833</v>
      </c>
      <c r="M10" s="10">
        <f t="shared" si="0"/>
        <v>12.849557522123893</v>
      </c>
      <c r="N10" s="10">
        <f>'[2]Cumulative Stats'!M129</f>
        <v>88.468875502008032</v>
      </c>
      <c r="O10" s="2">
        <f>'[2]Cumulative Stats'!N129</f>
        <v>4</v>
      </c>
      <c r="P10" s="2">
        <f>'[2]Cumulative Stats'!O129</f>
        <v>29</v>
      </c>
      <c r="Q10" s="10">
        <f t="shared" si="1"/>
        <v>6.531531531531531</v>
      </c>
      <c r="R10">
        <f t="shared" si="2"/>
        <v>1</v>
      </c>
      <c r="S10">
        <f t="shared" si="3"/>
        <v>1</v>
      </c>
      <c r="T10" s="3"/>
      <c r="U10" s="3"/>
    </row>
    <row r="11" spans="1:21" x14ac:dyDescent="0.15">
      <c r="A11" s="2" t="str">
        <f>'[12]Cumulative Stats'!A128</f>
        <v>Besana</v>
      </c>
      <c r="B11" s="2" t="str">
        <f>'[12]Cumulative Stats'!B128</f>
        <v>Oak</v>
      </c>
      <c r="C11" s="2">
        <f>'[12]Cumulative Stats'!C128</f>
        <v>424</v>
      </c>
      <c r="D11" s="2">
        <f>'[12]Cumulative Stats'!D128</f>
        <v>254</v>
      </c>
      <c r="E11" s="10">
        <f>'[12]Cumulative Stats'!E128</f>
        <v>59.905660377358494</v>
      </c>
      <c r="F11" s="53">
        <f>'[12]Cumulative Stats'!F128</f>
        <v>2803</v>
      </c>
      <c r="G11" s="2">
        <f>'[12]Cumulative Stats'!G128</f>
        <v>15</v>
      </c>
      <c r="H11" s="2">
        <f>'[12]Cumulative Stats'!H128</f>
        <v>38</v>
      </c>
      <c r="I11" s="2">
        <f>'[12]Cumulative Stats'!I128</f>
        <v>11</v>
      </c>
      <c r="J11" s="10">
        <f>'[12]Cumulative Stats'!J128</f>
        <v>3.5377358490566038</v>
      </c>
      <c r="K11" s="10">
        <f>'[12]Cumulative Stats'!K128</f>
        <v>2.5943396226415096</v>
      </c>
      <c r="L11" s="10">
        <f>'[12]Cumulative Stats'!L128</f>
        <v>6.6108490566037732</v>
      </c>
      <c r="M11" s="10">
        <f t="shared" si="0"/>
        <v>11.035433070866143</v>
      </c>
      <c r="N11" s="10">
        <f>'[12]Cumulative Stats'!M128</f>
        <v>80.532625786163507</v>
      </c>
      <c r="O11" s="2">
        <f>'[12]Cumulative Stats'!N128</f>
        <v>7</v>
      </c>
      <c r="P11" s="2">
        <f>'[12]Cumulative Stats'!O128</f>
        <v>60</v>
      </c>
      <c r="Q11" s="10">
        <f t="shared" si="1"/>
        <v>12.396694214876034</v>
      </c>
      <c r="R11">
        <f t="shared" si="2"/>
        <v>1</v>
      </c>
      <c r="S11">
        <f t="shared" si="3"/>
        <v>1</v>
      </c>
      <c r="T11" s="3"/>
      <c r="U11" s="3"/>
    </row>
    <row r="12" spans="1:21" x14ac:dyDescent="0.15">
      <c r="A12" s="2" t="str">
        <f>'[10]Cumulative Stats'!A130</f>
        <v>Sipe</v>
      </c>
      <c r="B12" s="2" t="str">
        <f>'[10]Cumulative Stats'!B130</f>
        <v>NJ</v>
      </c>
      <c r="C12" s="2">
        <f>'[10]Cumulative Stats'!C130</f>
        <v>338</v>
      </c>
      <c r="D12" s="2">
        <f>'[10]Cumulative Stats'!D130</f>
        <v>206</v>
      </c>
      <c r="E12" s="10">
        <f>'[10]Cumulative Stats'!E130</f>
        <v>60.946745562130175</v>
      </c>
      <c r="F12" s="53">
        <f>'[10]Cumulative Stats'!F130</f>
        <v>2776</v>
      </c>
      <c r="G12" s="2">
        <f>'[10]Cumulative Stats'!G130</f>
        <v>20</v>
      </c>
      <c r="H12" s="2">
        <f>'[10]Cumulative Stats'!H130</f>
        <v>59</v>
      </c>
      <c r="I12" s="2">
        <f>'[10]Cumulative Stats'!I130</f>
        <v>12</v>
      </c>
      <c r="J12" s="10">
        <f>'[10]Cumulative Stats'!J130</f>
        <v>5.9171597633136095</v>
      </c>
      <c r="K12" s="10">
        <f>'[10]Cumulative Stats'!K130</f>
        <v>3.5502958579881656</v>
      </c>
      <c r="L12" s="10">
        <f>'[10]Cumulative Stats'!L130</f>
        <v>8.2130177514792901</v>
      </c>
      <c r="M12" s="10">
        <f t="shared" si="0"/>
        <v>13.475728155339805</v>
      </c>
      <c r="N12" s="10">
        <f>'[10]Cumulative Stats'!M130</f>
        <v>92.02416173570019</v>
      </c>
      <c r="O12" s="113">
        <f>'[10]Cumulative Stats'!N130</f>
        <v>4</v>
      </c>
      <c r="P12" s="113">
        <f>'[10]Cumulative Stats'!O130</f>
        <v>18</v>
      </c>
      <c r="Q12" s="10">
        <f t="shared" si="1"/>
        <v>5.0561797752808983</v>
      </c>
      <c r="R12">
        <f t="shared" si="2"/>
        <v>1</v>
      </c>
      <c r="S12">
        <f t="shared" si="3"/>
        <v>1</v>
      </c>
      <c r="T12" s="3"/>
      <c r="U12" s="3"/>
    </row>
    <row r="13" spans="1:21" x14ac:dyDescent="0.15">
      <c r="A13" s="2" t="str">
        <f>'[18]Cumulative Stats'!A129</f>
        <v>Hohensee</v>
      </c>
      <c r="B13" s="2" t="str">
        <f>'[18]Cumulative Stats'!B129</f>
        <v>Was</v>
      </c>
      <c r="C13" s="2">
        <f>'[18]Cumulative Stats'!C129</f>
        <v>406</v>
      </c>
      <c r="D13" s="2">
        <f>'[18]Cumulative Stats'!D129</f>
        <v>223</v>
      </c>
      <c r="E13" s="10">
        <f>'[18]Cumulative Stats'!E129</f>
        <v>54.926108374384242</v>
      </c>
      <c r="F13" s="53">
        <f>'[18]Cumulative Stats'!F129</f>
        <v>2775</v>
      </c>
      <c r="G13" s="2">
        <f>'[18]Cumulative Stats'!G129</f>
        <v>13</v>
      </c>
      <c r="H13" s="2">
        <f>'[18]Cumulative Stats'!H129</f>
        <v>42</v>
      </c>
      <c r="I13" s="2">
        <f>'[18]Cumulative Stats'!I129</f>
        <v>25</v>
      </c>
      <c r="J13" s="10">
        <f>'[18]Cumulative Stats'!J129</f>
        <v>3.201970443349754</v>
      </c>
      <c r="K13" s="10">
        <f>'[18]Cumulative Stats'!K129</f>
        <v>6.1576354679802954</v>
      </c>
      <c r="L13" s="10">
        <f>'[18]Cumulative Stats'!L129</f>
        <v>6.8349753694581281</v>
      </c>
      <c r="M13" s="10">
        <f t="shared" si="0"/>
        <v>12.443946188340806</v>
      </c>
      <c r="N13" s="10">
        <f>'[18]Cumulative Stats'!M129</f>
        <v>61.350574712643684</v>
      </c>
      <c r="O13" s="113">
        <f>'[18]Cumulative Stats'!N129</f>
        <v>10</v>
      </c>
      <c r="P13" s="2">
        <f>'[18]Cumulative Stats'!O129</f>
        <v>43</v>
      </c>
      <c r="Q13" s="10">
        <f t="shared" si="1"/>
        <v>9.5768374164810695</v>
      </c>
      <c r="R13">
        <f t="shared" si="2"/>
        <v>1</v>
      </c>
      <c r="S13">
        <f t="shared" si="3"/>
        <v>1</v>
      </c>
      <c r="T13" s="3"/>
      <c r="U13" s="3"/>
    </row>
    <row r="14" spans="1:21" x14ac:dyDescent="0.15">
      <c r="A14" s="2" t="str">
        <f>'[13]Cumulative Stats'!A131</f>
        <v>Williams,D</v>
      </c>
      <c r="B14" s="2" t="str">
        <f>'[13]Cumulative Stats'!B131</f>
        <v>Okl</v>
      </c>
      <c r="C14" s="2">
        <f>'[13]Cumulative Stats'!C131</f>
        <v>486</v>
      </c>
      <c r="D14" s="2">
        <f>'[13]Cumulative Stats'!D131</f>
        <v>223</v>
      </c>
      <c r="E14" s="10">
        <f>'[13]Cumulative Stats'!E131</f>
        <v>45.884773662551446</v>
      </c>
      <c r="F14" s="53">
        <f>'[13]Cumulative Stats'!F131</f>
        <v>2681</v>
      </c>
      <c r="G14" s="2">
        <f>'[13]Cumulative Stats'!G131</f>
        <v>10</v>
      </c>
      <c r="H14" s="2">
        <f>'[13]Cumulative Stats'!H131</f>
        <v>40</v>
      </c>
      <c r="I14" s="2">
        <f>'[13]Cumulative Stats'!I131</f>
        <v>23</v>
      </c>
      <c r="J14" s="10">
        <f>'[13]Cumulative Stats'!J131</f>
        <v>2.0576131687242798</v>
      </c>
      <c r="K14" s="10">
        <f>'[13]Cumulative Stats'!K131</f>
        <v>4.7325102880658436</v>
      </c>
      <c r="L14" s="10">
        <f>'[13]Cumulative Stats'!L131</f>
        <v>5.5164609053497946</v>
      </c>
      <c r="M14" s="10">
        <f t="shared" si="0"/>
        <v>12.022421524663677</v>
      </c>
      <c r="N14" s="10">
        <f>'[13]Cumulative Stats'!M131</f>
        <v>50.445816186556932</v>
      </c>
      <c r="O14" s="2">
        <f>'[13]Cumulative Stats'!N131</f>
        <v>6</v>
      </c>
      <c r="P14" s="2">
        <f>'[13]Cumulative Stats'!O131</f>
        <v>40</v>
      </c>
      <c r="Q14" s="10">
        <f t="shared" si="1"/>
        <v>7.6045627376425857</v>
      </c>
      <c r="R14">
        <f t="shared" si="2"/>
        <v>1</v>
      </c>
      <c r="S14">
        <f t="shared" si="3"/>
        <v>1</v>
      </c>
      <c r="T14" s="3"/>
      <c r="U14" s="3"/>
    </row>
    <row r="15" spans="1:21" x14ac:dyDescent="0.15">
      <c r="A15" s="2" t="str">
        <f>'[3]Cumulative Stats'!A128</f>
        <v>Evans</v>
      </c>
      <c r="B15" s="2" t="str">
        <f>'[3]Cumulative Stats'!B128</f>
        <v>Chi</v>
      </c>
      <c r="C15" s="2">
        <f>'[3]Cumulative Stats'!C128</f>
        <v>414</v>
      </c>
      <c r="D15" s="2">
        <f>'[3]Cumulative Stats'!D128</f>
        <v>211</v>
      </c>
      <c r="E15" s="10">
        <f>'[3]Cumulative Stats'!E128</f>
        <v>50.966183574879231</v>
      </c>
      <c r="F15" s="53">
        <f>'[3]Cumulative Stats'!F128</f>
        <v>2631</v>
      </c>
      <c r="G15" s="2">
        <f>'[3]Cumulative Stats'!G128</f>
        <v>13</v>
      </c>
      <c r="H15" s="2">
        <f>'[3]Cumulative Stats'!H128</f>
        <v>49</v>
      </c>
      <c r="I15" s="2">
        <f>'[3]Cumulative Stats'!I128</f>
        <v>26</v>
      </c>
      <c r="J15" s="10">
        <f>'[3]Cumulative Stats'!J128</f>
        <v>3.1400966183574881</v>
      </c>
      <c r="K15" s="10">
        <f>'[3]Cumulative Stats'!K128</f>
        <v>6.2801932367149762</v>
      </c>
      <c r="L15" s="10">
        <f>'[3]Cumulative Stats'!L128</f>
        <v>6.3550724637681162</v>
      </c>
      <c r="M15" s="10">
        <f t="shared" si="0"/>
        <v>12.469194312796208</v>
      </c>
      <c r="N15" s="10">
        <f>'[3]Cumulative Stats'!M128</f>
        <v>55.334138486312391</v>
      </c>
      <c r="O15" s="2">
        <f>'[3]Cumulative Stats'!N128</f>
        <v>3</v>
      </c>
      <c r="P15" s="2">
        <f>'[3]Cumulative Stats'!O128</f>
        <v>15</v>
      </c>
      <c r="Q15" s="10">
        <f t="shared" si="1"/>
        <v>3.4965034965034967</v>
      </c>
      <c r="R15">
        <f t="shared" si="2"/>
        <v>1</v>
      </c>
      <c r="S15">
        <f t="shared" si="3"/>
        <v>1</v>
      </c>
      <c r="T15" s="3"/>
      <c r="U15" s="3"/>
    </row>
    <row r="16" spans="1:21" x14ac:dyDescent="0.15">
      <c r="A16" s="2" t="str">
        <f>'[7]Cumulative Stats'!A134</f>
        <v>Young</v>
      </c>
      <c r="B16" s="2" t="str">
        <f>'[7]Cumulative Stats'!B134</f>
        <v>LA</v>
      </c>
      <c r="C16" s="2">
        <f>'[7]Cumulative Stats'!C134</f>
        <v>361</v>
      </c>
      <c r="D16" s="2">
        <f>'[7]Cumulative Stats'!D134</f>
        <v>199</v>
      </c>
      <c r="E16" s="10">
        <f>'[7]Cumulative Stats'!E134</f>
        <v>55.124653739612185</v>
      </c>
      <c r="F16" s="53">
        <f>'[7]Cumulative Stats'!F134</f>
        <v>2604</v>
      </c>
      <c r="G16" s="2">
        <f>'[7]Cumulative Stats'!G134</f>
        <v>13</v>
      </c>
      <c r="H16" s="2">
        <f>'[7]Cumulative Stats'!H134</f>
        <v>42</v>
      </c>
      <c r="I16" s="2">
        <f>'[7]Cumulative Stats'!I134</f>
        <v>12</v>
      </c>
      <c r="J16" s="10">
        <f>'[7]Cumulative Stats'!J134</f>
        <v>3.6011080332409975</v>
      </c>
      <c r="K16" s="10">
        <f>'[7]Cumulative Stats'!K134</f>
        <v>3.32409972299169</v>
      </c>
      <c r="L16" s="10">
        <f>'[7]Cumulative Stats'!L134</f>
        <v>7.2132963988919672</v>
      </c>
      <c r="M16" s="10">
        <f t="shared" si="0"/>
        <v>13.085427135678392</v>
      </c>
      <c r="N16" s="10">
        <f>'[7]Cumulative Stats'!M134</f>
        <v>76.229224376731295</v>
      </c>
      <c r="O16" s="2">
        <f>'[7]Cumulative Stats'!N134</f>
        <v>5</v>
      </c>
      <c r="P16" s="2">
        <f>'[7]Cumulative Stats'!O134</f>
        <v>37</v>
      </c>
      <c r="Q16" s="10">
        <f t="shared" si="1"/>
        <v>9.2964824120603016</v>
      </c>
      <c r="R16">
        <f t="shared" si="2"/>
        <v>1</v>
      </c>
      <c r="S16">
        <f t="shared" si="3"/>
        <v>1</v>
      </c>
      <c r="T16" s="3"/>
      <c r="U16" s="3"/>
    </row>
    <row r="17" spans="1:21" x14ac:dyDescent="0.15">
      <c r="A17" s="2" t="str">
        <f>'[15]Cumulative Stats'!A128</f>
        <v>Carano</v>
      </c>
      <c r="B17" s="2" t="str">
        <f>'[15]Cumulative Stats'!B128</f>
        <v>Pit</v>
      </c>
      <c r="C17" s="2">
        <f>'[15]Cumulative Stats'!C128</f>
        <v>355</v>
      </c>
      <c r="D17" s="2">
        <f>'[15]Cumulative Stats'!D128</f>
        <v>197</v>
      </c>
      <c r="E17" s="10">
        <f>'[15]Cumulative Stats'!E128</f>
        <v>55.492957746478879</v>
      </c>
      <c r="F17" s="53">
        <f>'[15]Cumulative Stats'!F128</f>
        <v>2427</v>
      </c>
      <c r="G17" s="2">
        <f>'[15]Cumulative Stats'!G128</f>
        <v>15</v>
      </c>
      <c r="H17" s="2">
        <f>'[15]Cumulative Stats'!H128</f>
        <v>63</v>
      </c>
      <c r="I17" s="2">
        <f>'[15]Cumulative Stats'!I128</f>
        <v>18</v>
      </c>
      <c r="J17" s="10">
        <f>'[15]Cumulative Stats'!J128</f>
        <v>4.225352112676056</v>
      </c>
      <c r="K17" s="10">
        <f>'[15]Cumulative Stats'!K128</f>
        <v>5.070422535211268</v>
      </c>
      <c r="L17" s="10">
        <f>'[15]Cumulative Stats'!L128</f>
        <v>6.8366197183098594</v>
      </c>
      <c r="M17" s="10">
        <f t="shared" si="0"/>
        <v>12.319796954314722</v>
      </c>
      <c r="N17" s="10">
        <f>'[15]Cumulative Stats'!M128</f>
        <v>69.771126760563376</v>
      </c>
      <c r="O17" s="2">
        <f>'[15]Cumulative Stats'!N128</f>
        <v>10</v>
      </c>
      <c r="P17" s="2">
        <f>'[15]Cumulative Stats'!O128</f>
        <v>34</v>
      </c>
      <c r="Q17" s="10">
        <f t="shared" si="1"/>
        <v>8.7403598971722367</v>
      </c>
      <c r="R17">
        <f t="shared" si="2"/>
        <v>1</v>
      </c>
      <c r="S17">
        <f t="shared" si="3"/>
        <v>1</v>
      </c>
      <c r="T17" s="3"/>
      <c r="U17" s="3"/>
    </row>
    <row r="18" spans="1:21" x14ac:dyDescent="0.15">
      <c r="A18" s="2" t="str">
        <f>'[4]Cumulative Stats'!A131</f>
        <v>Penrose</v>
      </c>
      <c r="B18" s="2" t="str">
        <f>'[4]Cumulative Stats'!B131</f>
        <v>Den</v>
      </c>
      <c r="C18" s="2">
        <f>'[4]Cumulative Stats'!C131</f>
        <v>282</v>
      </c>
      <c r="D18" s="2">
        <f>'[4]Cumulative Stats'!D131</f>
        <v>186</v>
      </c>
      <c r="E18" s="10">
        <f>'[4]Cumulative Stats'!E131</f>
        <v>65.957446808510639</v>
      </c>
      <c r="F18" s="53">
        <f>'[4]Cumulative Stats'!F131</f>
        <v>2348</v>
      </c>
      <c r="G18" s="2">
        <f>'[4]Cumulative Stats'!G131</f>
        <v>17</v>
      </c>
      <c r="H18" s="2">
        <f>'[4]Cumulative Stats'!H131</f>
        <v>80</v>
      </c>
      <c r="I18" s="2">
        <f>'[4]Cumulative Stats'!I131</f>
        <v>13</v>
      </c>
      <c r="J18" s="10">
        <f>'[4]Cumulative Stats'!J131</f>
        <v>6.0283687943262407</v>
      </c>
      <c r="K18" s="10">
        <f>'[4]Cumulative Stats'!K131</f>
        <v>4.6099290780141837</v>
      </c>
      <c r="L18" s="10">
        <f>'[4]Cumulative Stats'!L131</f>
        <v>8.3262411347517737</v>
      </c>
      <c r="M18" s="10">
        <f t="shared" si="0"/>
        <v>12.623655913978494</v>
      </c>
      <c r="N18" s="10">
        <f>'[4]Cumulative Stats'!M131</f>
        <v>92.627068557919628</v>
      </c>
      <c r="O18" s="2">
        <f>'[4]Cumulative Stats'!N131</f>
        <v>0</v>
      </c>
      <c r="P18" s="2">
        <f>'[4]Cumulative Stats'!O131</f>
        <v>32</v>
      </c>
      <c r="Q18" s="10">
        <f t="shared" si="1"/>
        <v>10.191082802547772</v>
      </c>
      <c r="R18">
        <f t="shared" si="2"/>
        <v>1</v>
      </c>
      <c r="S18">
        <f t="shared" si="3"/>
        <v>1</v>
      </c>
      <c r="T18" s="3"/>
      <c r="U18" s="3"/>
    </row>
    <row r="19" spans="1:21" x14ac:dyDescent="0.15">
      <c r="A19" s="2" t="s">
        <v>295</v>
      </c>
      <c r="B19" s="2" t="str">
        <f>'[8]Cumulative Stats'!B131</f>
        <v>Mem</v>
      </c>
      <c r="C19" s="2">
        <f>'[8]Cumulative Stats'!C131</f>
        <v>301</v>
      </c>
      <c r="D19" s="2">
        <f>'[8]Cumulative Stats'!D131</f>
        <v>188</v>
      </c>
      <c r="E19" s="10">
        <f>'[8]Cumulative Stats'!E131</f>
        <v>62.458471760797337</v>
      </c>
      <c r="F19" s="53">
        <f>'[8]Cumulative Stats'!F131</f>
        <v>2289</v>
      </c>
      <c r="G19" s="2">
        <f>'[8]Cumulative Stats'!G131</f>
        <v>19</v>
      </c>
      <c r="H19" s="2">
        <f>'[8]Cumulative Stats'!H131</f>
        <v>86</v>
      </c>
      <c r="I19" s="2">
        <f>'[8]Cumulative Stats'!I131</f>
        <v>17</v>
      </c>
      <c r="J19" s="10">
        <f>'[8]Cumulative Stats'!J131</f>
        <v>6.3122923588039868</v>
      </c>
      <c r="K19" s="10">
        <f>'[8]Cumulative Stats'!K131</f>
        <v>5.6478405315614619</v>
      </c>
      <c r="L19" s="10">
        <f>'[8]Cumulative Stats'!L131</f>
        <v>7.6046511627906979</v>
      </c>
      <c r="M19" s="10">
        <f t="shared" si="0"/>
        <v>12.175531914893616</v>
      </c>
      <c r="N19" s="10">
        <f>'[8]Cumulative Stats'!M131</f>
        <v>83.326411960132887</v>
      </c>
      <c r="O19" s="2">
        <f>'[8]Cumulative Stats'!N131</f>
        <v>4</v>
      </c>
      <c r="P19" s="2">
        <f>'[8]Cumulative Stats'!O131</f>
        <v>33</v>
      </c>
      <c r="Q19" s="10">
        <f t="shared" si="1"/>
        <v>9.8802395209580833</v>
      </c>
      <c r="R19">
        <f t="shared" si="2"/>
        <v>1</v>
      </c>
      <c r="S19">
        <f t="shared" si="3"/>
        <v>1</v>
      </c>
      <c r="T19" s="3"/>
      <c r="U19" s="3"/>
    </row>
    <row r="20" spans="1:21" x14ac:dyDescent="0.15">
      <c r="A20" s="2" t="str">
        <f>'[6]Cumulative Stats'!A130</f>
        <v>Mahfouz</v>
      </c>
      <c r="B20" s="2" t="str">
        <f>'[6]Cumulative Stats'!B130</f>
        <v>Jac</v>
      </c>
      <c r="C20" s="2">
        <f>'[6]Cumulative Stats'!C130</f>
        <v>287</v>
      </c>
      <c r="D20" s="2">
        <f>'[6]Cumulative Stats'!D130</f>
        <v>184</v>
      </c>
      <c r="E20" s="10">
        <f>'[6]Cumulative Stats'!E130</f>
        <v>64.111498257839713</v>
      </c>
      <c r="F20" s="53">
        <f>'[6]Cumulative Stats'!F130</f>
        <v>2251</v>
      </c>
      <c r="G20" s="2">
        <f>'[6]Cumulative Stats'!G130</f>
        <v>13</v>
      </c>
      <c r="H20" s="2">
        <f>'[6]Cumulative Stats'!H130</f>
        <v>47</v>
      </c>
      <c r="I20" s="2">
        <f>'[6]Cumulative Stats'!I130</f>
        <v>8</v>
      </c>
      <c r="J20" s="10">
        <f>'[6]Cumulative Stats'!J130</f>
        <v>4.529616724738676</v>
      </c>
      <c r="K20" s="10">
        <f>'[6]Cumulative Stats'!K130</f>
        <v>2.7874564459930316</v>
      </c>
      <c r="L20" s="10">
        <f>'[6]Cumulative Stats'!L130</f>
        <v>7.8432055749128917</v>
      </c>
      <c r="M20" s="10">
        <f t="shared" si="0"/>
        <v>12.233695652173912</v>
      </c>
      <c r="N20" s="10">
        <f>'[6]Cumulative Stats'!M130</f>
        <v>91.673925667828101</v>
      </c>
      <c r="O20" s="2">
        <f>'[6]Cumulative Stats'!N130</f>
        <v>6</v>
      </c>
      <c r="P20" s="2">
        <f>'[6]Cumulative Stats'!O130</f>
        <v>24</v>
      </c>
      <c r="Q20" s="10">
        <f t="shared" si="1"/>
        <v>7.7170418006430879</v>
      </c>
      <c r="R20">
        <f t="shared" si="2"/>
        <v>1</v>
      </c>
      <c r="S20">
        <f t="shared" si="3"/>
        <v>1</v>
      </c>
      <c r="T20" s="3"/>
      <c r="U20" s="3"/>
    </row>
    <row r="21" spans="1:21" x14ac:dyDescent="0.15">
      <c r="A21" s="2" t="str">
        <f>'[6]Cumulative Stats'!A131</f>
        <v>Robinson</v>
      </c>
      <c r="B21" s="2" t="str">
        <f>'[6]Cumulative Stats'!B131</f>
        <v>Jac</v>
      </c>
      <c r="C21" s="2">
        <f>'[6]Cumulative Stats'!C131</f>
        <v>239</v>
      </c>
      <c r="D21" s="2">
        <f>'[6]Cumulative Stats'!D131</f>
        <v>126</v>
      </c>
      <c r="E21" s="10">
        <f>'[6]Cumulative Stats'!E131</f>
        <v>52.719665271966534</v>
      </c>
      <c r="F21" s="53">
        <f>'[6]Cumulative Stats'!F131</f>
        <v>1652</v>
      </c>
      <c r="G21" s="2">
        <f>'[6]Cumulative Stats'!G131</f>
        <v>6</v>
      </c>
      <c r="H21" s="2">
        <f>'[6]Cumulative Stats'!H131</f>
        <v>33</v>
      </c>
      <c r="I21" s="2">
        <f>'[6]Cumulative Stats'!I131</f>
        <v>12</v>
      </c>
      <c r="J21" s="10">
        <f>'[6]Cumulative Stats'!J131</f>
        <v>2.510460251046025</v>
      </c>
      <c r="K21" s="10">
        <f>'[6]Cumulative Stats'!K131</f>
        <v>5.02092050209205</v>
      </c>
      <c r="L21" s="10">
        <f>'[6]Cumulative Stats'!L131</f>
        <v>6.9121338912133892</v>
      </c>
      <c r="M21" s="10">
        <f t="shared" si="0"/>
        <v>13.111111111111111</v>
      </c>
      <c r="N21" s="10">
        <f>'[6]Cumulative Stats'!M131</f>
        <v>62.264644351464447</v>
      </c>
      <c r="O21" s="113">
        <f>'[6]Cumulative Stats'!N131</f>
        <v>2</v>
      </c>
      <c r="P21" s="113">
        <f>'[6]Cumulative Stats'!O131</f>
        <v>17</v>
      </c>
      <c r="Q21" s="10">
        <f t="shared" si="1"/>
        <v>6.640625</v>
      </c>
      <c r="R21">
        <f t="shared" si="2"/>
        <v>0</v>
      </c>
      <c r="S21">
        <f t="shared" si="3"/>
        <v>1</v>
      </c>
      <c r="T21" s="3"/>
      <c r="U21" s="3"/>
    </row>
    <row r="22" spans="1:21" x14ac:dyDescent="0.15">
      <c r="A22" s="2" t="str">
        <f>'[15]Cumulative Stats'!A129</f>
        <v>Rozantz</v>
      </c>
      <c r="B22" s="2" t="str">
        <f>'[15]Cumulative Stats'!B129</f>
        <v>Pit</v>
      </c>
      <c r="C22" s="2">
        <f>'[15]Cumulative Stats'!C129</f>
        <v>163</v>
      </c>
      <c r="D22" s="2">
        <f>'[15]Cumulative Stats'!D129</f>
        <v>77</v>
      </c>
      <c r="E22" s="10">
        <f>'[15]Cumulative Stats'!E129</f>
        <v>47.239263803680984</v>
      </c>
      <c r="F22" s="2">
        <f>'[15]Cumulative Stats'!F129</f>
        <v>1110</v>
      </c>
      <c r="G22" s="2">
        <f>'[15]Cumulative Stats'!G129</f>
        <v>5</v>
      </c>
      <c r="H22" s="2">
        <f>'[15]Cumulative Stats'!H129</f>
        <v>62</v>
      </c>
      <c r="I22" s="2">
        <f>'[15]Cumulative Stats'!I129</f>
        <v>8</v>
      </c>
      <c r="J22" s="10">
        <f>'[15]Cumulative Stats'!J129</f>
        <v>3.0674846625766872</v>
      </c>
      <c r="K22" s="10">
        <f>'[15]Cumulative Stats'!K129</f>
        <v>4.9079754601226995</v>
      </c>
      <c r="L22" s="10">
        <f>'[15]Cumulative Stats'!L129</f>
        <v>6.8098159509202452</v>
      </c>
      <c r="M22" s="10">
        <f t="shared" si="0"/>
        <v>14.415584415584416</v>
      </c>
      <c r="N22" s="10">
        <f>'[15]Cumulative Stats'!M129</f>
        <v>59.598670756646221</v>
      </c>
      <c r="O22" s="2">
        <f>'[15]Cumulative Stats'!N129</f>
        <v>3</v>
      </c>
      <c r="P22" s="2">
        <f>'[15]Cumulative Stats'!O129</f>
        <v>9</v>
      </c>
      <c r="Q22" s="10">
        <f t="shared" si="1"/>
        <v>5.2325581395348841</v>
      </c>
      <c r="R22">
        <f t="shared" si="2"/>
        <v>0</v>
      </c>
      <c r="S22">
        <f t="shared" si="3"/>
        <v>1</v>
      </c>
      <c r="T22" s="3"/>
      <c r="U22" s="3"/>
    </row>
    <row r="23" spans="1:21" x14ac:dyDescent="0.15">
      <c r="A23" s="2" t="str">
        <f>'[4]Cumulative Stats'!A130</f>
        <v>Mortensen</v>
      </c>
      <c r="B23" s="2" t="str">
        <f>'[4]Cumulative Stats'!B130</f>
        <v>Den</v>
      </c>
      <c r="C23" s="2">
        <f>'[4]Cumulative Stats'!C130</f>
        <v>83</v>
      </c>
      <c r="D23" s="2">
        <f>'[4]Cumulative Stats'!D130</f>
        <v>58</v>
      </c>
      <c r="E23" s="10">
        <f>'[4]Cumulative Stats'!E130</f>
        <v>69.879518072289159</v>
      </c>
      <c r="F23" s="53">
        <f>'[4]Cumulative Stats'!F130</f>
        <v>980</v>
      </c>
      <c r="G23" s="2">
        <f>'[4]Cumulative Stats'!G130</f>
        <v>4</v>
      </c>
      <c r="H23" s="2">
        <f>'[4]Cumulative Stats'!H130</f>
        <v>38</v>
      </c>
      <c r="I23" s="2">
        <f>'[4]Cumulative Stats'!I130</f>
        <v>1</v>
      </c>
      <c r="J23" s="10">
        <f>'[4]Cumulative Stats'!J130</f>
        <v>4.8192771084337354</v>
      </c>
      <c r="K23" s="10">
        <f>'[4]Cumulative Stats'!K130</f>
        <v>1.2048192771084338</v>
      </c>
      <c r="L23" s="10">
        <f>'[4]Cumulative Stats'!L130</f>
        <v>11.80722891566265</v>
      </c>
      <c r="M23" s="10">
        <f t="shared" si="0"/>
        <v>16.896551724137932</v>
      </c>
      <c r="N23" s="10">
        <f>'[4]Cumulative Stats'!M130</f>
        <v>120.55722891566266</v>
      </c>
      <c r="O23" s="2">
        <f>'[4]Cumulative Stats'!N130</f>
        <v>3</v>
      </c>
      <c r="P23" s="2">
        <f>'[4]Cumulative Stats'!O130</f>
        <v>7</v>
      </c>
      <c r="Q23" s="10">
        <f t="shared" si="1"/>
        <v>7.7777777777777777</v>
      </c>
      <c r="R23">
        <f t="shared" si="2"/>
        <v>0</v>
      </c>
      <c r="S23">
        <f t="shared" si="3"/>
        <v>1</v>
      </c>
      <c r="T23" s="3"/>
      <c r="U23" s="3"/>
    </row>
    <row r="24" spans="1:21" x14ac:dyDescent="0.15">
      <c r="A24" s="2" t="str">
        <f>'[8]Cumulative Stats'!A130</f>
        <v>Kelley</v>
      </c>
      <c r="B24" s="2" t="str">
        <f>'[8]Cumulative Stats'!B130</f>
        <v>Mem</v>
      </c>
      <c r="C24" s="2">
        <f>'[8]Cumulative Stats'!C130</f>
        <v>139</v>
      </c>
      <c r="D24" s="2">
        <f>'[8]Cumulative Stats'!D130</f>
        <v>92</v>
      </c>
      <c r="E24" s="10">
        <f>'[8]Cumulative Stats'!E130</f>
        <v>66.187050359712231</v>
      </c>
      <c r="F24" s="53">
        <f>'[8]Cumulative Stats'!F130</f>
        <v>976</v>
      </c>
      <c r="G24" s="2">
        <f>'[8]Cumulative Stats'!G130</f>
        <v>6</v>
      </c>
      <c r="H24" s="2">
        <f>'[8]Cumulative Stats'!H130</f>
        <v>42</v>
      </c>
      <c r="I24" s="2">
        <f>'[8]Cumulative Stats'!I130</f>
        <v>4</v>
      </c>
      <c r="J24" s="10">
        <f>'[8]Cumulative Stats'!J130</f>
        <v>4.3165467625899279</v>
      </c>
      <c r="K24" s="10">
        <f>'[8]Cumulative Stats'!K130</f>
        <v>2.877697841726619</v>
      </c>
      <c r="L24" s="10">
        <f>'[8]Cumulative Stats'!L130</f>
        <v>7.0215827338129495</v>
      </c>
      <c r="M24" s="10">
        <f t="shared" si="0"/>
        <v>10.608695652173912</v>
      </c>
      <c r="N24" s="10">
        <f>'[8]Cumulative Stats'!M130</f>
        <v>88.893884892086319</v>
      </c>
      <c r="O24" s="2">
        <f>'[8]Cumulative Stats'!N130</f>
        <v>1</v>
      </c>
      <c r="P24" s="2">
        <f>'[8]Cumulative Stats'!O130</f>
        <v>18</v>
      </c>
      <c r="Q24" s="10">
        <f t="shared" si="1"/>
        <v>11.464968152866243</v>
      </c>
      <c r="R24">
        <f t="shared" si="2"/>
        <v>0</v>
      </c>
      <c r="S24">
        <f t="shared" si="3"/>
        <v>1</v>
      </c>
      <c r="T24" s="3"/>
      <c r="U24" s="3"/>
    </row>
    <row r="25" spans="1:21" x14ac:dyDescent="0.15">
      <c r="A25" s="112" t="s">
        <v>239</v>
      </c>
      <c r="B25" s="2" t="s">
        <v>293</v>
      </c>
      <c r="C25" s="2">
        <f>+$C$130</f>
        <v>144</v>
      </c>
      <c r="D25" s="2">
        <f>+$D$130</f>
        <v>78</v>
      </c>
      <c r="E25" s="10">
        <f>+$E$130</f>
        <v>54.166666666666664</v>
      </c>
      <c r="F25" s="53">
        <f>+$F$130</f>
        <v>776</v>
      </c>
      <c r="G25" s="2">
        <f>+$G$130</f>
        <v>3</v>
      </c>
      <c r="H25" s="2">
        <f>+$H$130</f>
        <v>54</v>
      </c>
      <c r="I25" s="2">
        <f>+$I$130</f>
        <v>5</v>
      </c>
      <c r="J25" s="10">
        <f>+$J$130</f>
        <v>2.083333333333333</v>
      </c>
      <c r="K25" s="10">
        <f>+$K$130</f>
        <v>3.4722222222222223</v>
      </c>
      <c r="L25" s="10">
        <f>+$L$130</f>
        <v>5.3888888888888893</v>
      </c>
      <c r="M25" s="10">
        <f>+$M$130</f>
        <v>9.9487179487179489</v>
      </c>
      <c r="N25" s="10">
        <f>+$N$130</f>
        <v>62.152777777777779</v>
      </c>
      <c r="O25" s="2">
        <f>+$O$130</f>
        <v>1</v>
      </c>
      <c r="P25" s="2">
        <f>+$P$130</f>
        <v>12</v>
      </c>
      <c r="Q25" s="10">
        <f>+$Q$130</f>
        <v>7.6923076923076925</v>
      </c>
      <c r="R25">
        <f t="shared" si="2"/>
        <v>0</v>
      </c>
      <c r="S25">
        <f t="shared" si="3"/>
        <v>1</v>
      </c>
      <c r="T25" s="3"/>
      <c r="U25" s="3"/>
    </row>
    <row r="26" spans="1:21" x14ac:dyDescent="0.15">
      <c r="A26" s="2" t="str">
        <f>'[18]Cumulative Stats'!A128</f>
        <v>Collier</v>
      </c>
      <c r="B26" s="2" t="str">
        <f>'[18]Cumulative Stats'!B128</f>
        <v>Was</v>
      </c>
      <c r="C26" s="2">
        <f>'[18]Cumulative Stats'!C128</f>
        <v>127</v>
      </c>
      <c r="D26" s="2">
        <f>'[18]Cumulative Stats'!D128</f>
        <v>61</v>
      </c>
      <c r="E26" s="10">
        <f>'[18]Cumulative Stats'!E128</f>
        <v>48.031496062992126</v>
      </c>
      <c r="F26" s="53">
        <f>'[18]Cumulative Stats'!F128</f>
        <v>744</v>
      </c>
      <c r="G26" s="2">
        <f>'[18]Cumulative Stats'!G128</f>
        <v>4</v>
      </c>
      <c r="H26" s="2">
        <f>'[18]Cumulative Stats'!H128</f>
        <v>37</v>
      </c>
      <c r="I26" s="2">
        <f>'[18]Cumulative Stats'!I128</f>
        <v>8</v>
      </c>
      <c r="J26" s="10">
        <f>'[18]Cumulative Stats'!J128</f>
        <v>3.1496062992125982</v>
      </c>
      <c r="K26" s="10">
        <f>'[18]Cumulative Stats'!K128</f>
        <v>6.2992125984251963</v>
      </c>
      <c r="L26" s="10">
        <f>'[18]Cumulative Stats'!L128</f>
        <v>5.8582677165354333</v>
      </c>
      <c r="M26" s="10">
        <f>IF(D26=0,0,F26/D26)</f>
        <v>12.196721311475409</v>
      </c>
      <c r="N26" s="10">
        <f>'[18]Cumulative Stats'!M128</f>
        <v>50.770997375328086</v>
      </c>
      <c r="O26" s="2">
        <f>'[18]Cumulative Stats'!N128</f>
        <v>1</v>
      </c>
      <c r="P26" s="2">
        <f>'[18]Cumulative Stats'!O128</f>
        <v>17</v>
      </c>
      <c r="Q26" s="10">
        <f>IF(P26+C26=0,0,+P26/(P26+C26)*100)</f>
        <v>11.805555555555555</v>
      </c>
      <c r="R26">
        <f t="shared" si="2"/>
        <v>0</v>
      </c>
      <c r="S26">
        <f t="shared" si="3"/>
        <v>1</v>
      </c>
      <c r="T26" s="3"/>
      <c r="U26" s="3"/>
    </row>
    <row r="27" spans="1:21" x14ac:dyDescent="0.15">
      <c r="A27" s="112" t="s">
        <v>291</v>
      </c>
      <c r="B27" s="2" t="s">
        <v>292</v>
      </c>
      <c r="C27" s="2">
        <f>+$C$125</f>
        <v>99</v>
      </c>
      <c r="D27" s="2">
        <f>+$D$125</f>
        <v>55</v>
      </c>
      <c r="E27" s="10">
        <f>+$E$125</f>
        <v>55.555555555555557</v>
      </c>
      <c r="F27" s="53">
        <f>+$F$125</f>
        <v>596</v>
      </c>
      <c r="G27" s="2">
        <f>+$G$125</f>
        <v>0</v>
      </c>
      <c r="H27" s="2">
        <f>+$H$125</f>
        <v>52</v>
      </c>
      <c r="I27" s="2">
        <f>+$I$125</f>
        <v>5</v>
      </c>
      <c r="J27" s="10">
        <f>+$J$125</f>
        <v>0</v>
      </c>
      <c r="K27" s="10">
        <f>+$K$125</f>
        <v>5.0505050505050502</v>
      </c>
      <c r="L27" s="10">
        <f>+$L$125</f>
        <v>6.0202020202020199</v>
      </c>
      <c r="M27" s="10">
        <f>+$M$125</f>
        <v>10.836363636363636</v>
      </c>
      <c r="N27" s="10">
        <f>+$N$125</f>
        <v>52.420033670033668</v>
      </c>
      <c r="O27" s="2">
        <f>+$O$125</f>
        <v>1</v>
      </c>
      <c r="P27" s="2">
        <f>+$P$125</f>
        <v>9</v>
      </c>
      <c r="Q27" s="10">
        <f>+$Q$125</f>
        <v>8.3333333333333321</v>
      </c>
      <c r="R27">
        <f t="shared" si="2"/>
        <v>0</v>
      </c>
      <c r="S27">
        <f t="shared" si="3"/>
        <v>1</v>
      </c>
      <c r="T27" s="3"/>
      <c r="U27" s="3"/>
    </row>
    <row r="28" spans="1:21" x14ac:dyDescent="0.15">
      <c r="A28" s="2" t="str">
        <f>'[1]Cumulative Stats'!A129</f>
        <v>Risher</v>
      </c>
      <c r="B28" s="2" t="str">
        <f>'[1]Cumulative Stats'!B129</f>
        <v>Arz</v>
      </c>
      <c r="C28" s="2">
        <f>'[1]Cumulative Stats'!C129</f>
        <v>84</v>
      </c>
      <c r="D28" s="2">
        <f>'[1]Cumulative Stats'!D129</f>
        <v>50</v>
      </c>
      <c r="E28" s="10">
        <f>'[1]Cumulative Stats'!E129</f>
        <v>59.523809523809526</v>
      </c>
      <c r="F28" s="53">
        <f>'[1]Cumulative Stats'!F129</f>
        <v>580</v>
      </c>
      <c r="G28" s="2">
        <f>'[1]Cumulative Stats'!G129</f>
        <v>2</v>
      </c>
      <c r="H28" s="2">
        <f>'[1]Cumulative Stats'!H129</f>
        <v>35</v>
      </c>
      <c r="I28" s="2">
        <f>'[1]Cumulative Stats'!I129</f>
        <v>6</v>
      </c>
      <c r="J28" s="10">
        <f>'[1]Cumulative Stats'!J129</f>
        <v>2.3809523809523809</v>
      </c>
      <c r="K28" s="10">
        <f>'[1]Cumulative Stats'!K129</f>
        <v>7.1428571428571423</v>
      </c>
      <c r="L28" s="10">
        <f>'[1]Cumulative Stats'!L129</f>
        <v>6.9047619047619051</v>
      </c>
      <c r="M28" s="10">
        <f>IF(D28=0,0,F28/D28)</f>
        <v>11.6</v>
      </c>
      <c r="N28" s="10">
        <f>'[1]Cumulative Stats'!M129</f>
        <v>58.630952380952387</v>
      </c>
      <c r="O28" s="2">
        <f>'[1]Cumulative Stats'!N129</f>
        <v>3</v>
      </c>
      <c r="P28" s="2">
        <f>'[1]Cumulative Stats'!O129</f>
        <v>21</v>
      </c>
      <c r="Q28" s="10">
        <f>IF(P28+C28=0,0,+P28/(P28+C28)*100)</f>
        <v>20</v>
      </c>
      <c r="R28">
        <f t="shared" si="2"/>
        <v>0</v>
      </c>
      <c r="S28">
        <f t="shared" si="3"/>
        <v>1</v>
      </c>
      <c r="T28" s="3"/>
      <c r="U28" s="3"/>
    </row>
    <row r="29" spans="1:21" x14ac:dyDescent="0.15">
      <c r="A29" s="2" t="str">
        <f>'[2]Cumulative Stats'!A128</f>
        <v>Lane</v>
      </c>
      <c r="B29" s="2" t="str">
        <f>'[2]Cumulative Stats'!B128</f>
        <v>Bir</v>
      </c>
      <c r="C29" s="2">
        <f>'[2]Cumulative Stats'!C128</f>
        <v>67</v>
      </c>
      <c r="D29" s="2">
        <f>'[2]Cumulative Stats'!D128</f>
        <v>39</v>
      </c>
      <c r="E29" s="10">
        <f>'[2]Cumulative Stats'!E128</f>
        <v>58.208955223880601</v>
      </c>
      <c r="F29" s="53">
        <f>'[2]Cumulative Stats'!F128</f>
        <v>539</v>
      </c>
      <c r="G29" s="2">
        <f>'[2]Cumulative Stats'!G128</f>
        <v>4</v>
      </c>
      <c r="H29" s="2">
        <f>'[2]Cumulative Stats'!H128</f>
        <v>34</v>
      </c>
      <c r="I29" s="2">
        <f>'[2]Cumulative Stats'!I128</f>
        <v>1</v>
      </c>
      <c r="J29" s="10">
        <f>'[2]Cumulative Stats'!J128</f>
        <v>5.9701492537313428</v>
      </c>
      <c r="K29" s="10">
        <f>'[2]Cumulative Stats'!K128</f>
        <v>1.4925373134328357</v>
      </c>
      <c r="L29" s="10">
        <f>'[2]Cumulative Stats'!L128</f>
        <v>8.0447761194029859</v>
      </c>
      <c r="M29" s="10">
        <f>IF(D29=0,0,F29/D29)</f>
        <v>13.820512820512821</v>
      </c>
      <c r="N29" s="10">
        <f>'[2]Cumulative Stats'!M128</f>
        <v>97.792288557213922</v>
      </c>
      <c r="O29" s="2">
        <f>'[2]Cumulative Stats'!N128</f>
        <v>0</v>
      </c>
      <c r="P29" s="2">
        <f>'[2]Cumulative Stats'!O128</f>
        <v>0</v>
      </c>
      <c r="Q29" s="10">
        <f>IF(P29+C29=0,0,+P29/(P29+C29)*100)</f>
        <v>0</v>
      </c>
      <c r="R29">
        <f t="shared" si="2"/>
        <v>0</v>
      </c>
      <c r="S29">
        <f t="shared" si="3"/>
        <v>1</v>
      </c>
      <c r="T29" s="3"/>
      <c r="U29" s="3"/>
    </row>
    <row r="30" spans="1:21" x14ac:dyDescent="0.15">
      <c r="A30" s="2" t="s">
        <v>290</v>
      </c>
      <c r="B30" s="2" t="str">
        <f>'[13]Cumulative Stats'!B129</f>
        <v>Okl</v>
      </c>
      <c r="C30" s="2">
        <f>'[13]Cumulative Stats'!C129</f>
        <v>107</v>
      </c>
      <c r="D30" s="2">
        <f>'[13]Cumulative Stats'!D129</f>
        <v>51</v>
      </c>
      <c r="E30" s="10">
        <f>'[13]Cumulative Stats'!E129</f>
        <v>47.663551401869157</v>
      </c>
      <c r="F30" s="53">
        <f>'[13]Cumulative Stats'!F129</f>
        <v>527</v>
      </c>
      <c r="G30" s="2">
        <f>'[13]Cumulative Stats'!G129</f>
        <v>1</v>
      </c>
      <c r="H30" s="2">
        <f>'[13]Cumulative Stats'!H129</f>
        <v>31</v>
      </c>
      <c r="I30" s="2">
        <f>'[13]Cumulative Stats'!I129</f>
        <v>10</v>
      </c>
      <c r="J30" s="10">
        <f>'[13]Cumulative Stats'!J129</f>
        <v>0.93457943925233633</v>
      </c>
      <c r="K30" s="10">
        <f>'[13]Cumulative Stats'!K129</f>
        <v>9.3457943925233646</v>
      </c>
      <c r="L30" s="10">
        <f>'[13]Cumulative Stats'!L129</f>
        <v>4.9252336448598131</v>
      </c>
      <c r="M30" s="10">
        <f>IF(D30=0,0,F30/D30)</f>
        <v>10.333333333333334</v>
      </c>
      <c r="N30" s="10">
        <f>'[13]Cumulative Stats'!M129</f>
        <v>26.499221183800625</v>
      </c>
      <c r="O30" s="2">
        <f>'[13]Cumulative Stats'!N129</f>
        <v>4</v>
      </c>
      <c r="P30" s="2">
        <f>'[13]Cumulative Stats'!O129</f>
        <v>11</v>
      </c>
      <c r="Q30" s="10">
        <f>IF(P30+C30=0,0,+P30/(P30+C30)*100)</f>
        <v>9.3220338983050848</v>
      </c>
      <c r="R30">
        <f t="shared" si="2"/>
        <v>0</v>
      </c>
      <c r="S30">
        <f t="shared" si="3"/>
        <v>1</v>
      </c>
      <c r="T30" s="3"/>
      <c r="U30" s="3"/>
    </row>
    <row r="31" spans="1:21" x14ac:dyDescent="0.15">
      <c r="A31" s="2" t="s">
        <v>288</v>
      </c>
      <c r="B31" s="2" t="s">
        <v>287</v>
      </c>
      <c r="C31" s="2">
        <f>+$C$120</f>
        <v>113</v>
      </c>
      <c r="D31" s="2">
        <f>+$D$120</f>
        <v>47</v>
      </c>
      <c r="E31" s="10">
        <f>+$E$120</f>
        <v>41.592920353982301</v>
      </c>
      <c r="F31" s="53">
        <f>+$F$120</f>
        <v>527</v>
      </c>
      <c r="G31" s="2">
        <f>+$G$120</f>
        <v>2</v>
      </c>
      <c r="H31" s="2">
        <f>+$H$120</f>
        <v>54</v>
      </c>
      <c r="I31" s="2">
        <f>+$I$120</f>
        <v>5</v>
      </c>
      <c r="J31" s="10">
        <f>+$J$120</f>
        <v>1.7699115044247788</v>
      </c>
      <c r="K31" s="10">
        <f>+$K$120</f>
        <v>4.4247787610619467</v>
      </c>
      <c r="L31" s="10">
        <f>+$L$120</f>
        <v>4.663716814159292</v>
      </c>
      <c r="M31" s="10">
        <f>+$M$120</f>
        <v>11.212765957446809</v>
      </c>
      <c r="N31" s="10">
        <f>+$N$120</f>
        <v>43.639380530973455</v>
      </c>
      <c r="O31" s="113">
        <f>+$O$120</f>
        <v>0</v>
      </c>
      <c r="P31" s="2">
        <f>+$P$120</f>
        <v>10</v>
      </c>
      <c r="Q31" s="10">
        <f>+$Q$120</f>
        <v>8.1300813008130071</v>
      </c>
      <c r="R31">
        <f t="shared" si="2"/>
        <v>0</v>
      </c>
      <c r="S31">
        <f t="shared" si="3"/>
        <v>1</v>
      </c>
      <c r="U31" s="3"/>
    </row>
    <row r="32" spans="1:21" x14ac:dyDescent="0.15">
      <c r="A32" s="2" t="str">
        <f>'[5]Cumulative Stats'!A128</f>
        <v>Dillon</v>
      </c>
      <c r="B32" s="2" t="str">
        <f>'[5]Cumulative Stats'!B128</f>
        <v>Hou</v>
      </c>
      <c r="C32" s="2">
        <f>'[5]Cumulative Stats'!C128</f>
        <v>73</v>
      </c>
      <c r="D32" s="2">
        <f>'[5]Cumulative Stats'!D128</f>
        <v>28</v>
      </c>
      <c r="E32" s="10">
        <f>'[5]Cumulative Stats'!E128</f>
        <v>38.356164383561641</v>
      </c>
      <c r="F32" s="53">
        <f>'[5]Cumulative Stats'!F128</f>
        <v>478</v>
      </c>
      <c r="G32" s="2">
        <f>'[5]Cumulative Stats'!G128</f>
        <v>2</v>
      </c>
      <c r="H32" s="2">
        <f>'[5]Cumulative Stats'!H128</f>
        <v>44</v>
      </c>
      <c r="I32" s="2">
        <f>'[5]Cumulative Stats'!I128</f>
        <v>1</v>
      </c>
      <c r="J32" s="10">
        <f>'[5]Cumulative Stats'!J128</f>
        <v>2.7397260273972601</v>
      </c>
      <c r="K32" s="10">
        <f>'[5]Cumulative Stats'!K128</f>
        <v>1.3698630136986301</v>
      </c>
      <c r="L32" s="10">
        <f>'[5]Cumulative Stats'!L128</f>
        <v>6.5479452054794525</v>
      </c>
      <c r="M32" s="10">
        <f t="shared" ref="M32:M63" si="4">IF(D32=0,0,F32/D32)</f>
        <v>17.071428571428573</v>
      </c>
      <c r="N32" s="10">
        <f>'[5]Cumulative Stats'!M128</f>
        <v>64.754566210045652</v>
      </c>
      <c r="O32" s="2">
        <f>'[5]Cumulative Stats'!N128</f>
        <v>2</v>
      </c>
      <c r="P32" s="2">
        <f>'[5]Cumulative Stats'!O128</f>
        <v>8</v>
      </c>
      <c r="Q32" s="10">
        <f t="shared" ref="Q32:Q63" si="5">IF(P32+C32=0,0,+P32/(P32+C32)*100)</f>
        <v>9.8765432098765427</v>
      </c>
      <c r="R32">
        <f t="shared" si="2"/>
        <v>0</v>
      </c>
      <c r="S32">
        <f t="shared" si="3"/>
        <v>1</v>
      </c>
      <c r="T32" s="3"/>
      <c r="U32" s="3"/>
    </row>
    <row r="33" spans="1:22" x14ac:dyDescent="0.15">
      <c r="A33" s="2" t="str">
        <f>'[9]Cumulative Stats'!A130</f>
        <v>Taylor</v>
      </c>
      <c r="B33" s="2" t="str">
        <f>'[9]Cumulative Stats'!B130</f>
        <v>Mch</v>
      </c>
      <c r="C33" s="2">
        <f>'[9]Cumulative Stats'!C130</f>
        <v>54</v>
      </c>
      <c r="D33" s="2">
        <f>'[9]Cumulative Stats'!D130</f>
        <v>30</v>
      </c>
      <c r="E33" s="10">
        <f>'[9]Cumulative Stats'!E130</f>
        <v>55.555555555555557</v>
      </c>
      <c r="F33" s="53">
        <f>'[9]Cumulative Stats'!F130</f>
        <v>427</v>
      </c>
      <c r="G33" s="2">
        <f>'[9]Cumulative Stats'!G130</f>
        <v>4</v>
      </c>
      <c r="H33" s="2">
        <f>'[9]Cumulative Stats'!H130</f>
        <v>42</v>
      </c>
      <c r="I33" s="2">
        <f>'[9]Cumulative Stats'!I130</f>
        <v>1</v>
      </c>
      <c r="J33" s="10">
        <f>'[9]Cumulative Stats'!J130</f>
        <v>7.4074074074074066</v>
      </c>
      <c r="K33" s="10">
        <f>'[9]Cumulative Stats'!K130</f>
        <v>1.8518518518518516</v>
      </c>
      <c r="L33" s="10">
        <f>'[9]Cumulative Stats'!L130</f>
        <v>7.9074074074074074</v>
      </c>
      <c r="M33" s="10">
        <f t="shared" si="4"/>
        <v>14.233333333333333</v>
      </c>
      <c r="N33" s="10">
        <f>'[9]Cumulative Stats'!M130</f>
        <v>98.302469135802482</v>
      </c>
      <c r="O33" s="2">
        <f>'[9]Cumulative Stats'!N130</f>
        <v>1</v>
      </c>
      <c r="P33" s="2">
        <f>'[9]Cumulative Stats'!O130</f>
        <v>8</v>
      </c>
      <c r="Q33" s="10">
        <f t="shared" si="5"/>
        <v>12.903225806451612</v>
      </c>
      <c r="R33">
        <f t="shared" si="2"/>
        <v>0</v>
      </c>
      <c r="S33">
        <f t="shared" si="3"/>
        <v>1</v>
      </c>
      <c r="T33" s="3"/>
      <c r="U33" s="3"/>
    </row>
    <row r="34" spans="1:22" x14ac:dyDescent="0.15">
      <c r="A34" s="2" t="str">
        <f>'[7]Cumulative Stats'!A133</f>
        <v>Seurer</v>
      </c>
      <c r="B34" s="2" t="str">
        <f>'[7]Cumulative Stats'!B133</f>
        <v>LA</v>
      </c>
      <c r="C34" s="2">
        <f>'[7]Cumulative Stats'!C133</f>
        <v>94</v>
      </c>
      <c r="D34" s="2">
        <f>'[7]Cumulative Stats'!D133</f>
        <v>43</v>
      </c>
      <c r="E34" s="10">
        <f>'[7]Cumulative Stats'!E133</f>
        <v>45.744680851063826</v>
      </c>
      <c r="F34" s="53">
        <f>'[7]Cumulative Stats'!F133</f>
        <v>422</v>
      </c>
      <c r="G34" s="2">
        <f>'[7]Cumulative Stats'!G133</f>
        <v>1</v>
      </c>
      <c r="H34" s="2">
        <f>'[7]Cumulative Stats'!H133</f>
        <v>44</v>
      </c>
      <c r="I34" s="2">
        <f>'[7]Cumulative Stats'!I133</f>
        <v>11</v>
      </c>
      <c r="J34" s="10">
        <f>'[7]Cumulative Stats'!J133</f>
        <v>1.0638297872340425</v>
      </c>
      <c r="K34" s="10">
        <f>'[7]Cumulative Stats'!K133</f>
        <v>11.702127659574469</v>
      </c>
      <c r="L34" s="10">
        <f>'[7]Cumulative Stats'!L133</f>
        <v>4.4893617021276597</v>
      </c>
      <c r="M34" s="10">
        <f t="shared" si="4"/>
        <v>9.8139534883720927</v>
      </c>
      <c r="N34" s="10">
        <f>'[7]Cumulative Stats'!M133</f>
        <v>22.872340425531917</v>
      </c>
      <c r="O34" s="2">
        <f>'[7]Cumulative Stats'!N133</f>
        <v>1</v>
      </c>
      <c r="P34" s="2">
        <f>'[7]Cumulative Stats'!O133</f>
        <v>5</v>
      </c>
      <c r="Q34" s="10">
        <f t="shared" si="5"/>
        <v>5.0505050505050502</v>
      </c>
      <c r="R34">
        <f t="shared" si="2"/>
        <v>0</v>
      </c>
      <c r="S34">
        <f t="shared" si="3"/>
        <v>1</v>
      </c>
      <c r="T34" s="3"/>
      <c r="U34" s="3"/>
      <c r="V34">
        <f>10/16</f>
        <v>0.625</v>
      </c>
    </row>
    <row r="35" spans="1:22" x14ac:dyDescent="0.15">
      <c r="A35" s="2" t="str">
        <f>'[11]Cumulative Stats'!A133</f>
        <v>Woodward</v>
      </c>
      <c r="B35" s="2" t="str">
        <f>'[11]Cumulative Stats'!B133</f>
        <v>NO</v>
      </c>
      <c r="C35" s="2">
        <f>'[11]Cumulative Stats'!C133</f>
        <v>60</v>
      </c>
      <c r="D35" s="2">
        <f>'[11]Cumulative Stats'!D133</f>
        <v>30</v>
      </c>
      <c r="E35" s="10">
        <f>'[11]Cumulative Stats'!E133</f>
        <v>50</v>
      </c>
      <c r="F35" s="53">
        <f>'[11]Cumulative Stats'!F133</f>
        <v>381</v>
      </c>
      <c r="G35" s="2">
        <f>'[11]Cumulative Stats'!G133</f>
        <v>1</v>
      </c>
      <c r="H35" s="2">
        <f>'[11]Cumulative Stats'!H133</f>
        <v>47</v>
      </c>
      <c r="I35" s="2">
        <f>'[11]Cumulative Stats'!I133</f>
        <v>1</v>
      </c>
      <c r="J35" s="10">
        <f>'[11]Cumulative Stats'!J133</f>
        <v>1.6666666666666667</v>
      </c>
      <c r="K35" s="10">
        <f>'[11]Cumulative Stats'!K133</f>
        <v>1.6666666666666667</v>
      </c>
      <c r="L35" s="10">
        <f>'[11]Cumulative Stats'!L133</f>
        <v>6.35</v>
      </c>
      <c r="M35" s="10">
        <f t="shared" si="4"/>
        <v>12.7</v>
      </c>
      <c r="N35" s="10">
        <f>'[11]Cumulative Stats'!M133</f>
        <v>68.819444444444443</v>
      </c>
      <c r="O35" s="2">
        <f>'[11]Cumulative Stats'!N133</f>
        <v>0</v>
      </c>
      <c r="P35" s="2">
        <f>'[11]Cumulative Stats'!O133</f>
        <v>5</v>
      </c>
      <c r="Q35" s="10">
        <f t="shared" si="5"/>
        <v>7.6923076923076925</v>
      </c>
      <c r="R35">
        <f t="shared" ref="R35:R66" si="6">IF(C35&gt;=$B$1*14,1,IF(C35+P35=0,-1,0))</f>
        <v>0</v>
      </c>
      <c r="S35">
        <f t="shared" ref="S35:S66" si="7">IF(C35&gt;=$V$34*$B$1,1,0)</f>
        <v>1</v>
      </c>
      <c r="T35" s="3"/>
    </row>
    <row r="36" spans="1:22" x14ac:dyDescent="0.15">
      <c r="A36" s="2" t="str">
        <f>'[10]Cumulative Stats'!A128</f>
        <v>Bradley,G</v>
      </c>
      <c r="B36" s="2" t="str">
        <f>'[10]Cumulative Stats'!B128</f>
        <v>NJ</v>
      </c>
      <c r="C36" s="2">
        <f>'[10]Cumulative Stats'!C128</f>
        <v>71</v>
      </c>
      <c r="D36" s="2">
        <f>'[10]Cumulative Stats'!D128</f>
        <v>38</v>
      </c>
      <c r="E36" s="10">
        <f>'[10]Cumulative Stats'!E128</f>
        <v>53.521126760563376</v>
      </c>
      <c r="F36" s="53">
        <f>'[10]Cumulative Stats'!F128</f>
        <v>381</v>
      </c>
      <c r="G36" s="2">
        <f>'[10]Cumulative Stats'!G128</f>
        <v>2</v>
      </c>
      <c r="H36" s="2">
        <f>'[10]Cumulative Stats'!H128</f>
        <v>34</v>
      </c>
      <c r="I36" s="2">
        <f>'[10]Cumulative Stats'!I128</f>
        <v>3</v>
      </c>
      <c r="J36" s="10">
        <f>'[10]Cumulative Stats'!J128</f>
        <v>2.8169014084507045</v>
      </c>
      <c r="K36" s="10">
        <f>'[10]Cumulative Stats'!K128</f>
        <v>4.225352112676056</v>
      </c>
      <c r="L36" s="10">
        <f>'[10]Cumulative Stats'!L128</f>
        <v>5.3661971830985919</v>
      </c>
      <c r="M36" s="10">
        <f t="shared" si="4"/>
        <v>10.026315789473685</v>
      </c>
      <c r="N36" s="10">
        <f>'[10]Cumulative Stats'!M128</f>
        <v>60.827464788732392</v>
      </c>
      <c r="O36" s="2">
        <f>'[10]Cumulative Stats'!N128</f>
        <v>0</v>
      </c>
      <c r="P36" s="2">
        <f>'[10]Cumulative Stats'!O128</f>
        <v>0</v>
      </c>
      <c r="Q36" s="10">
        <f t="shared" si="5"/>
        <v>0</v>
      </c>
      <c r="R36">
        <f t="shared" si="6"/>
        <v>0</v>
      </c>
      <c r="S36">
        <f t="shared" si="7"/>
        <v>1</v>
      </c>
    </row>
    <row r="37" spans="1:22" x14ac:dyDescent="0.15">
      <c r="A37" s="2" t="s">
        <v>289</v>
      </c>
      <c r="B37" s="2" t="str">
        <f>'[8]Cumulative Stats'!B129</f>
        <v>Mem</v>
      </c>
      <c r="C37" s="2">
        <f>'[8]Cumulative Stats'!C129</f>
        <v>57</v>
      </c>
      <c r="D37" s="2">
        <f>'[8]Cumulative Stats'!D129</f>
        <v>21</v>
      </c>
      <c r="E37" s="10">
        <f>'[8]Cumulative Stats'!E129</f>
        <v>36.84210526315789</v>
      </c>
      <c r="F37" s="53">
        <f>'[8]Cumulative Stats'!F129</f>
        <v>255</v>
      </c>
      <c r="G37" s="2">
        <f>'[8]Cumulative Stats'!G129</f>
        <v>1</v>
      </c>
      <c r="H37" s="2">
        <f>'[8]Cumulative Stats'!H129</f>
        <v>34</v>
      </c>
      <c r="I37" s="2">
        <f>'[8]Cumulative Stats'!I129</f>
        <v>6</v>
      </c>
      <c r="J37" s="10">
        <f>'[8]Cumulative Stats'!J129</f>
        <v>1.7543859649122806</v>
      </c>
      <c r="K37" s="10">
        <f>'[8]Cumulative Stats'!K129</f>
        <v>10.526315789473683</v>
      </c>
      <c r="L37" s="10">
        <f>'[8]Cumulative Stats'!L129</f>
        <v>4.4736842105263159</v>
      </c>
      <c r="M37" s="10">
        <f t="shared" si="4"/>
        <v>12.142857142857142</v>
      </c>
      <c r="N37" s="10">
        <f>'[8]Cumulative Stats'!M129</f>
        <v>17.690058479532158</v>
      </c>
      <c r="O37" s="2">
        <f>'[8]Cumulative Stats'!N129</f>
        <v>2</v>
      </c>
      <c r="P37" s="2">
        <f>'[8]Cumulative Stats'!O129</f>
        <v>7</v>
      </c>
      <c r="Q37" s="10">
        <f t="shared" si="5"/>
        <v>10.9375</v>
      </c>
      <c r="R37">
        <f t="shared" si="6"/>
        <v>0</v>
      </c>
      <c r="S37">
        <f t="shared" si="7"/>
        <v>1</v>
      </c>
    </row>
    <row r="38" spans="1:22" x14ac:dyDescent="0.15">
      <c r="A38" s="2" t="str">
        <f>'[4]Cumulative Stats'!A128</f>
        <v>Gagliano</v>
      </c>
      <c r="B38" s="2" t="str">
        <f>'[4]Cumulative Stats'!B128</f>
        <v>Den</v>
      </c>
      <c r="C38" s="2">
        <f>'[4]Cumulative Stats'!C128</f>
        <v>28</v>
      </c>
      <c r="D38" s="2">
        <f>'[4]Cumulative Stats'!D128</f>
        <v>21</v>
      </c>
      <c r="E38" s="10">
        <f>'[4]Cumulative Stats'!E128</f>
        <v>75</v>
      </c>
      <c r="F38" s="53">
        <f>'[4]Cumulative Stats'!F128</f>
        <v>246</v>
      </c>
      <c r="G38" s="2">
        <f>'[4]Cumulative Stats'!G128</f>
        <v>4</v>
      </c>
      <c r="H38" s="2">
        <f>'[4]Cumulative Stats'!H128</f>
        <v>32</v>
      </c>
      <c r="I38" s="2">
        <f>'[4]Cumulative Stats'!I128</f>
        <v>0</v>
      </c>
      <c r="J38" s="10">
        <f>'[4]Cumulative Stats'!J128</f>
        <v>14.285714285714285</v>
      </c>
      <c r="K38" s="10">
        <f>'[4]Cumulative Stats'!K128</f>
        <v>0</v>
      </c>
      <c r="L38" s="10">
        <f>'[4]Cumulative Stats'!L128</f>
        <v>8.7857142857142865</v>
      </c>
      <c r="M38" s="10">
        <f t="shared" si="4"/>
        <v>11.714285714285714</v>
      </c>
      <c r="N38" s="10">
        <f>'[4]Cumulative Stats'!M128</f>
        <v>140.77380952380952</v>
      </c>
      <c r="O38" s="2">
        <f>'[4]Cumulative Stats'!N128</f>
        <v>0</v>
      </c>
      <c r="P38" s="2">
        <f>'[4]Cumulative Stats'!O128</f>
        <v>1</v>
      </c>
      <c r="Q38" s="10">
        <f t="shared" si="5"/>
        <v>3.4482758620689653</v>
      </c>
      <c r="R38">
        <f t="shared" si="6"/>
        <v>0</v>
      </c>
      <c r="S38">
        <f t="shared" si="7"/>
        <v>1</v>
      </c>
    </row>
    <row r="39" spans="1:22" x14ac:dyDescent="0.15">
      <c r="A39" s="2" t="str">
        <f>'[16]Cumulative Stats'!A130</f>
        <v>Ford</v>
      </c>
      <c r="B39" s="2" t="str">
        <f>'[16]Cumulative Stats'!B130</f>
        <v>SA</v>
      </c>
      <c r="C39" s="2">
        <f>'[16]Cumulative Stats'!C130</f>
        <v>50</v>
      </c>
      <c r="D39" s="2">
        <f>'[16]Cumulative Stats'!D130</f>
        <v>22</v>
      </c>
      <c r="E39" s="10">
        <f>'[16]Cumulative Stats'!E130</f>
        <v>44</v>
      </c>
      <c r="F39" s="53">
        <f>'[16]Cumulative Stats'!F130</f>
        <v>191</v>
      </c>
      <c r="G39" s="2">
        <f>'[16]Cumulative Stats'!G130</f>
        <v>1</v>
      </c>
      <c r="H39" s="2">
        <f>'[16]Cumulative Stats'!H130</f>
        <v>25</v>
      </c>
      <c r="I39" s="2">
        <f>'[16]Cumulative Stats'!I130</f>
        <v>2</v>
      </c>
      <c r="J39" s="10">
        <f>'[16]Cumulative Stats'!J130</f>
        <v>2</v>
      </c>
      <c r="K39" s="10">
        <f>'[16]Cumulative Stats'!K130</f>
        <v>4</v>
      </c>
      <c r="L39" s="10">
        <f>'[16]Cumulative Stats'!L130</f>
        <v>3.82</v>
      </c>
      <c r="M39" s="10">
        <f t="shared" si="4"/>
        <v>8.6818181818181817</v>
      </c>
      <c r="N39" s="10">
        <f>'[16]Cumulative Stats'!M130</f>
        <v>44.666666666666664</v>
      </c>
      <c r="O39" s="2">
        <f>'[16]Cumulative Stats'!N130</f>
        <v>0</v>
      </c>
      <c r="P39" s="2">
        <f>'[16]Cumulative Stats'!O130</f>
        <v>3</v>
      </c>
      <c r="Q39" s="10">
        <f t="shared" si="5"/>
        <v>5.6603773584905666</v>
      </c>
      <c r="R39">
        <f t="shared" si="6"/>
        <v>0</v>
      </c>
      <c r="S39">
        <f t="shared" si="7"/>
        <v>1</v>
      </c>
    </row>
    <row r="40" spans="1:22" x14ac:dyDescent="0.15">
      <c r="A40" s="2" t="str">
        <f>'[17]Cumulative Stats'!A129</f>
        <v>Jordan</v>
      </c>
      <c r="B40" s="2" t="str">
        <f>'[17]Cumulative Stats'!B129</f>
        <v>TB</v>
      </c>
      <c r="C40" s="2">
        <f>'[17]Cumulative Stats'!C129</f>
        <v>22</v>
      </c>
      <c r="D40" s="2">
        <f>'[17]Cumulative Stats'!D129</f>
        <v>13</v>
      </c>
      <c r="E40" s="10">
        <f>'[17]Cumulative Stats'!E129</f>
        <v>59.090909090909093</v>
      </c>
      <c r="F40" s="53">
        <f>'[17]Cumulative Stats'!F129</f>
        <v>161</v>
      </c>
      <c r="G40" s="2">
        <f>'[17]Cumulative Stats'!G129</f>
        <v>2</v>
      </c>
      <c r="H40" s="2">
        <f>'[17]Cumulative Stats'!H129</f>
        <v>29</v>
      </c>
      <c r="I40" s="2">
        <f>'[17]Cumulative Stats'!I129</f>
        <v>0</v>
      </c>
      <c r="J40" s="10">
        <f>'[17]Cumulative Stats'!J129</f>
        <v>9.0909090909090917</v>
      </c>
      <c r="K40" s="10">
        <f>'[17]Cumulative Stats'!K129</f>
        <v>0</v>
      </c>
      <c r="L40" s="10">
        <f>'[17]Cumulative Stats'!L129</f>
        <v>7.3181818181818183</v>
      </c>
      <c r="M40" s="10">
        <f t="shared" si="4"/>
        <v>12.384615384615385</v>
      </c>
      <c r="N40" s="10">
        <f>'[17]Cumulative Stats'!M129</f>
        <v>112.12121212121212</v>
      </c>
      <c r="O40" s="2">
        <f>'[17]Cumulative Stats'!N129</f>
        <v>0</v>
      </c>
      <c r="P40" s="2">
        <f>'[17]Cumulative Stats'!O129</f>
        <v>0</v>
      </c>
      <c r="Q40" s="10">
        <f t="shared" si="5"/>
        <v>0</v>
      </c>
      <c r="R40">
        <f t="shared" si="6"/>
        <v>0</v>
      </c>
      <c r="S40">
        <f t="shared" si="7"/>
        <v>1</v>
      </c>
    </row>
    <row r="41" spans="1:22" x14ac:dyDescent="0.15">
      <c r="A41" s="2" t="str">
        <f>'[17]Cumulative Stats'!A130</f>
        <v>Peace</v>
      </c>
      <c r="B41" s="2" t="str">
        <f>'[17]Cumulative Stats'!B130</f>
        <v>TB</v>
      </c>
      <c r="C41" s="2">
        <f>'[17]Cumulative Stats'!C130</f>
        <v>29</v>
      </c>
      <c r="D41" s="2">
        <f>'[17]Cumulative Stats'!D130</f>
        <v>11</v>
      </c>
      <c r="E41" s="10">
        <f>'[17]Cumulative Stats'!E130</f>
        <v>37.931034482758619</v>
      </c>
      <c r="F41" s="53">
        <f>'[17]Cumulative Stats'!F130</f>
        <v>161</v>
      </c>
      <c r="G41" s="2">
        <f>'[17]Cumulative Stats'!G130</f>
        <v>0</v>
      </c>
      <c r="H41" s="2">
        <f>'[17]Cumulative Stats'!H130</f>
        <v>29</v>
      </c>
      <c r="I41" s="2">
        <f>'[17]Cumulative Stats'!I130</f>
        <v>6</v>
      </c>
      <c r="J41" s="10">
        <f>'[17]Cumulative Stats'!J130</f>
        <v>0</v>
      </c>
      <c r="K41" s="10">
        <f>'[17]Cumulative Stats'!K130</f>
        <v>20.689655172413794</v>
      </c>
      <c r="L41" s="10">
        <f>'[17]Cumulative Stats'!L130</f>
        <v>5.5517241379310347</v>
      </c>
      <c r="M41" s="10">
        <f t="shared" si="4"/>
        <v>14.636363636363637</v>
      </c>
      <c r="N41" s="10">
        <f>'[17]Cumulative Stats'!M130</f>
        <v>17.241379310344826</v>
      </c>
      <c r="O41" s="2">
        <f>'[17]Cumulative Stats'!N130</f>
        <v>0</v>
      </c>
      <c r="P41" s="2">
        <f>'[17]Cumulative Stats'!O130</f>
        <v>5</v>
      </c>
      <c r="Q41" s="10">
        <f t="shared" si="5"/>
        <v>14.705882352941178</v>
      </c>
      <c r="R41">
        <f t="shared" si="6"/>
        <v>0</v>
      </c>
      <c r="S41">
        <f t="shared" si="7"/>
        <v>1</v>
      </c>
    </row>
    <row r="42" spans="1:22" x14ac:dyDescent="0.15">
      <c r="A42" s="112" t="str">
        <f>'[13]Cumulative Stats'!A130</f>
        <v>Loyd</v>
      </c>
      <c r="B42" s="2" t="str">
        <f>'[13]Cumulative Stats'!B130</f>
        <v>Okl</v>
      </c>
      <c r="C42" s="2">
        <f>'[13]Cumulative Stats'!C130</f>
        <v>21</v>
      </c>
      <c r="D42" s="2">
        <f>'[13]Cumulative Stats'!D130</f>
        <v>8</v>
      </c>
      <c r="E42" s="10">
        <f>'[13]Cumulative Stats'!E130</f>
        <v>38.095238095238095</v>
      </c>
      <c r="F42" s="2">
        <f>'[13]Cumulative Stats'!F130</f>
        <v>160</v>
      </c>
      <c r="G42" s="2">
        <f>'[13]Cumulative Stats'!G130</f>
        <v>0</v>
      </c>
      <c r="H42" s="2">
        <f>'[13]Cumulative Stats'!H130</f>
        <v>39</v>
      </c>
      <c r="I42" s="2">
        <f>'[13]Cumulative Stats'!I130</f>
        <v>0</v>
      </c>
      <c r="J42" s="10">
        <f>'[13]Cumulative Stats'!J130</f>
        <v>0</v>
      </c>
      <c r="K42" s="10">
        <f>'[13]Cumulative Stats'!K130</f>
        <v>0</v>
      </c>
      <c r="L42" s="10">
        <f>'[13]Cumulative Stats'!L130</f>
        <v>7.6190476190476186</v>
      </c>
      <c r="M42" s="10">
        <f t="shared" si="4"/>
        <v>20</v>
      </c>
      <c r="N42" s="10">
        <f>'[13]Cumulative Stats'!M130</f>
        <v>65.575396825396822</v>
      </c>
      <c r="O42" s="2">
        <f>'[13]Cumulative Stats'!N130</f>
        <v>0</v>
      </c>
      <c r="P42" s="2">
        <f>'[13]Cumulative Stats'!O130</f>
        <v>1</v>
      </c>
      <c r="Q42" s="10">
        <f t="shared" si="5"/>
        <v>4.5454545454545459</v>
      </c>
      <c r="R42">
        <f t="shared" si="6"/>
        <v>0</v>
      </c>
      <c r="S42">
        <f t="shared" si="7"/>
        <v>1</v>
      </c>
    </row>
    <row r="43" spans="1:22" x14ac:dyDescent="0.15">
      <c r="A43" s="2" t="str">
        <f>'[14]Cumulative Stats'!A131</f>
        <v>Riordan</v>
      </c>
      <c r="B43" s="2" t="str">
        <f>'[14]Cumulative Stats'!B131</f>
        <v>Phi</v>
      </c>
      <c r="C43" s="2">
        <f>'[14]Cumulative Stats'!C131</f>
        <v>9</v>
      </c>
      <c r="D43" s="2">
        <f>'[14]Cumulative Stats'!D131</f>
        <v>5</v>
      </c>
      <c r="E43" s="10">
        <f>'[14]Cumulative Stats'!E131</f>
        <v>55.555555555555557</v>
      </c>
      <c r="F43" s="53">
        <f>'[14]Cumulative Stats'!F131</f>
        <v>128</v>
      </c>
      <c r="G43" s="2">
        <f>'[14]Cumulative Stats'!G131</f>
        <v>1</v>
      </c>
      <c r="H43" s="2">
        <f>'[14]Cumulative Stats'!H131</f>
        <v>37</v>
      </c>
      <c r="I43" s="2">
        <f>'[14]Cumulative Stats'!I131</f>
        <v>0</v>
      </c>
      <c r="J43" s="10">
        <f>'[14]Cumulative Stats'!J131</f>
        <v>11.111111111111111</v>
      </c>
      <c r="K43" s="10">
        <f>'[14]Cumulative Stats'!K131</f>
        <v>0</v>
      </c>
      <c r="L43" s="10">
        <f>'[14]Cumulative Stats'!L131</f>
        <v>14.222222222222221</v>
      </c>
      <c r="M43" s="10">
        <f t="shared" si="4"/>
        <v>25.6</v>
      </c>
      <c r="N43" s="10">
        <f>'[14]Cumulative Stats'!M131</f>
        <v>137.5</v>
      </c>
      <c r="O43" s="2">
        <f>'[14]Cumulative Stats'!N131</f>
        <v>0</v>
      </c>
      <c r="P43" s="2">
        <f>'[14]Cumulative Stats'!O131</f>
        <v>1</v>
      </c>
      <c r="Q43" s="10">
        <f t="shared" si="5"/>
        <v>10</v>
      </c>
      <c r="R43">
        <f t="shared" si="6"/>
        <v>0</v>
      </c>
      <c r="S43">
        <f t="shared" si="7"/>
        <v>0</v>
      </c>
    </row>
    <row r="44" spans="1:22" x14ac:dyDescent="0.15">
      <c r="A44" s="2" t="str">
        <f>'[16]Cumulative Stats'!A129</f>
        <v>Douglas</v>
      </c>
      <c r="B44" s="2" t="str">
        <f>'[16]Cumulative Stats'!B129</f>
        <v>SA</v>
      </c>
      <c r="C44" s="2">
        <f>'[16]Cumulative Stats'!C129</f>
        <v>23</v>
      </c>
      <c r="D44" s="2">
        <f>'[16]Cumulative Stats'!D129</f>
        <v>6</v>
      </c>
      <c r="E44" s="10">
        <f>'[16]Cumulative Stats'!E129</f>
        <v>26.086956521739129</v>
      </c>
      <c r="F44" s="53">
        <f>'[16]Cumulative Stats'!F129</f>
        <v>119</v>
      </c>
      <c r="G44" s="2">
        <f>'[16]Cumulative Stats'!G129</f>
        <v>0</v>
      </c>
      <c r="H44" s="2">
        <f>'[16]Cumulative Stats'!H129</f>
        <v>38</v>
      </c>
      <c r="I44" s="2">
        <f>'[16]Cumulative Stats'!I129</f>
        <v>3</v>
      </c>
      <c r="J44" s="10">
        <f>'[16]Cumulative Stats'!J129</f>
        <v>0</v>
      </c>
      <c r="K44" s="10">
        <f>'[16]Cumulative Stats'!K129</f>
        <v>13.043478260869565</v>
      </c>
      <c r="L44" s="10">
        <f>'[16]Cumulative Stats'!L129</f>
        <v>5.1739130434782608</v>
      </c>
      <c r="M44" s="10">
        <f t="shared" si="4"/>
        <v>19.833333333333332</v>
      </c>
      <c r="N44" s="10">
        <f>'[16]Cumulative Stats'!M129</f>
        <v>9.0579710144927521</v>
      </c>
      <c r="O44" s="2">
        <f>'[16]Cumulative Stats'!N129</f>
        <v>0</v>
      </c>
      <c r="P44" s="2">
        <f>'[16]Cumulative Stats'!O129</f>
        <v>1</v>
      </c>
      <c r="Q44" s="10">
        <f t="shared" si="5"/>
        <v>4.1666666666666661</v>
      </c>
      <c r="R44">
        <f t="shared" si="6"/>
        <v>0</v>
      </c>
      <c r="S44">
        <f t="shared" si="7"/>
        <v>1</v>
      </c>
    </row>
    <row r="45" spans="1:22" x14ac:dyDescent="0.15">
      <c r="A45" s="2" t="str">
        <f>'[6]Cumulative Stats'!A128</f>
        <v>Bennett</v>
      </c>
      <c r="B45" s="2" t="str">
        <f>'[6]Cumulative Stats'!B128</f>
        <v>Jac</v>
      </c>
      <c r="C45" s="2">
        <f>'[6]Cumulative Stats'!C128</f>
        <v>11</v>
      </c>
      <c r="D45" s="2">
        <f>'[6]Cumulative Stats'!D128</f>
        <v>5</v>
      </c>
      <c r="E45" s="10">
        <f>'[6]Cumulative Stats'!E128</f>
        <v>45.454545454545453</v>
      </c>
      <c r="F45" s="53">
        <f>'[6]Cumulative Stats'!F128</f>
        <v>107</v>
      </c>
      <c r="G45" s="2">
        <f>'[6]Cumulative Stats'!G128</f>
        <v>1</v>
      </c>
      <c r="H45" s="2">
        <f>'[6]Cumulative Stats'!H128</f>
        <v>38</v>
      </c>
      <c r="I45" s="2">
        <f>'[6]Cumulative Stats'!I128</f>
        <v>0</v>
      </c>
      <c r="J45" s="10">
        <f>'[6]Cumulative Stats'!J128</f>
        <v>9.0909090909090917</v>
      </c>
      <c r="K45" s="10">
        <f>'[6]Cumulative Stats'!K128</f>
        <v>0</v>
      </c>
      <c r="L45" s="10">
        <f>'[6]Cumulative Stats'!L128</f>
        <v>9.7272727272727266</v>
      </c>
      <c r="M45" s="10">
        <f t="shared" si="4"/>
        <v>21.4</v>
      </c>
      <c r="N45" s="10">
        <f>'[6]Cumulative Stats'!M128</f>
        <v>110.79545454545455</v>
      </c>
      <c r="O45" s="2">
        <f>'[6]Cumulative Stats'!N128</f>
        <v>0</v>
      </c>
      <c r="P45" s="2">
        <f>'[6]Cumulative Stats'!O128</f>
        <v>2</v>
      </c>
      <c r="Q45" s="10">
        <f t="shared" si="5"/>
        <v>15.384615384615385</v>
      </c>
      <c r="R45">
        <f t="shared" si="6"/>
        <v>0</v>
      </c>
      <c r="S45">
        <f t="shared" si="7"/>
        <v>0</v>
      </c>
    </row>
    <row r="46" spans="1:22" x14ac:dyDescent="0.15">
      <c r="A46" s="2" t="str">
        <f>'[12]Cumulative Stats'!A129</f>
        <v>Grant</v>
      </c>
      <c r="B46" s="2" t="str">
        <f>'[12]Cumulative Stats'!B129</f>
        <v>Oak</v>
      </c>
      <c r="C46" s="2">
        <f>'[12]Cumulative Stats'!C129</f>
        <v>35</v>
      </c>
      <c r="D46" s="2">
        <f>'[12]Cumulative Stats'!D129</f>
        <v>11</v>
      </c>
      <c r="E46" s="10">
        <f>'[12]Cumulative Stats'!E129</f>
        <v>31.428571428571427</v>
      </c>
      <c r="F46" s="53">
        <f>'[12]Cumulative Stats'!F129</f>
        <v>53</v>
      </c>
      <c r="G46" s="2">
        <f>'[12]Cumulative Stats'!G129</f>
        <v>0</v>
      </c>
      <c r="H46" s="2">
        <f>'[12]Cumulative Stats'!H129</f>
        <v>14</v>
      </c>
      <c r="I46" s="2">
        <f>'[12]Cumulative Stats'!I129</f>
        <v>3</v>
      </c>
      <c r="J46" s="10">
        <f>'[12]Cumulative Stats'!J129</f>
        <v>0</v>
      </c>
      <c r="K46" s="10">
        <f>'[12]Cumulative Stats'!K129</f>
        <v>8.5714285714285712</v>
      </c>
      <c r="L46" s="10">
        <f>'[12]Cumulative Stats'!L129</f>
        <v>1.5142857142857142</v>
      </c>
      <c r="M46" s="10">
        <f t="shared" si="4"/>
        <v>4.8181818181818183</v>
      </c>
      <c r="N46" s="10">
        <f>'[12]Cumulative Stats'!M129</f>
        <v>5.0595238095238093</v>
      </c>
      <c r="O46" s="2">
        <f>'[12]Cumulative Stats'!N129</f>
        <v>0</v>
      </c>
      <c r="P46" s="2">
        <f>'[12]Cumulative Stats'!O129</f>
        <v>10</v>
      </c>
      <c r="Q46" s="10">
        <f t="shared" si="5"/>
        <v>22.222222222222221</v>
      </c>
      <c r="R46">
        <f t="shared" si="6"/>
        <v>0</v>
      </c>
      <c r="S46">
        <f t="shared" si="7"/>
        <v>1</v>
      </c>
    </row>
    <row r="47" spans="1:22" x14ac:dyDescent="0.15">
      <c r="A47" s="112" t="str">
        <f>'[16]Cumulative Stats'!A134</f>
        <v>Torchio</v>
      </c>
      <c r="B47" s="2" t="str">
        <f>'[16]Cumulative Stats'!B134</f>
        <v>SA</v>
      </c>
      <c r="C47" s="2">
        <f>'[16]Cumulative Stats'!C134</f>
        <v>12</v>
      </c>
      <c r="D47" s="2">
        <f>'[16]Cumulative Stats'!D134</f>
        <v>5</v>
      </c>
      <c r="E47" s="10">
        <f>'[16]Cumulative Stats'!E134</f>
        <v>41.666666666666671</v>
      </c>
      <c r="F47" s="2">
        <f>'[16]Cumulative Stats'!F134</f>
        <v>51</v>
      </c>
      <c r="G47" s="2">
        <f>'[16]Cumulative Stats'!G134</f>
        <v>0</v>
      </c>
      <c r="H47" s="2">
        <f>'[16]Cumulative Stats'!H134</f>
        <v>16</v>
      </c>
      <c r="I47" s="2">
        <f>'[16]Cumulative Stats'!I134</f>
        <v>2</v>
      </c>
      <c r="J47" s="10">
        <f>'[16]Cumulative Stats'!J134</f>
        <v>0</v>
      </c>
      <c r="K47" s="10">
        <f>'[16]Cumulative Stats'!K134</f>
        <v>16.666666666666664</v>
      </c>
      <c r="L47" s="10">
        <f>'[16]Cumulative Stats'!L134</f>
        <v>4.25</v>
      </c>
      <c r="M47" s="10">
        <f t="shared" si="4"/>
        <v>10.199999999999999</v>
      </c>
      <c r="N47" s="10">
        <f>'[16]Cumulative Stats'!M134</f>
        <v>14.930555555555559</v>
      </c>
      <c r="O47" s="2">
        <f>'[16]Cumulative Stats'!N134</f>
        <v>0</v>
      </c>
      <c r="P47" s="2">
        <f>'[16]Cumulative Stats'!O134</f>
        <v>0</v>
      </c>
      <c r="Q47" s="10">
        <f t="shared" si="5"/>
        <v>0</v>
      </c>
      <c r="R47">
        <f t="shared" si="6"/>
        <v>0</v>
      </c>
      <c r="S47">
        <f t="shared" si="7"/>
        <v>1</v>
      </c>
    </row>
    <row r="48" spans="1:22" x14ac:dyDescent="0.15">
      <c r="A48" s="2" t="str">
        <f>'[16]Cumulative Stats'!A128</f>
        <v>Bonner</v>
      </c>
      <c r="B48" s="2" t="str">
        <f>'[16]Cumulative Stats'!B128</f>
        <v>SA</v>
      </c>
      <c r="C48" s="2">
        <f>'[16]Cumulative Stats'!C128</f>
        <v>3</v>
      </c>
      <c r="D48" s="2">
        <f>'[16]Cumulative Stats'!D128</f>
        <v>2</v>
      </c>
      <c r="E48" s="10">
        <f>'[16]Cumulative Stats'!E128</f>
        <v>66.666666666666657</v>
      </c>
      <c r="F48" s="53">
        <f>'[16]Cumulative Stats'!F128</f>
        <v>47</v>
      </c>
      <c r="G48" s="2">
        <f>'[16]Cumulative Stats'!G128</f>
        <v>0</v>
      </c>
      <c r="H48" s="2">
        <f>'[16]Cumulative Stats'!H128</f>
        <v>35</v>
      </c>
      <c r="I48" s="2">
        <f>'[16]Cumulative Stats'!I128</f>
        <v>0</v>
      </c>
      <c r="J48" s="10">
        <f>'[16]Cumulative Stats'!J128</f>
        <v>0</v>
      </c>
      <c r="K48" s="10">
        <f>'[16]Cumulative Stats'!K128</f>
        <v>0</v>
      </c>
      <c r="L48" s="10">
        <f>'[16]Cumulative Stats'!L128</f>
        <v>15.666666666666666</v>
      </c>
      <c r="M48" s="10">
        <f t="shared" si="4"/>
        <v>23.5</v>
      </c>
      <c r="N48" s="10">
        <f>'[16]Cumulative Stats'!M128</f>
        <v>109.72222222222221</v>
      </c>
      <c r="O48" s="2">
        <f>'[16]Cumulative Stats'!N128</f>
        <v>0</v>
      </c>
      <c r="P48" s="2">
        <f>'[16]Cumulative Stats'!O128</f>
        <v>0</v>
      </c>
      <c r="Q48" s="10">
        <f t="shared" si="5"/>
        <v>0</v>
      </c>
      <c r="R48">
        <f t="shared" si="6"/>
        <v>0</v>
      </c>
      <c r="S48">
        <f t="shared" si="7"/>
        <v>0</v>
      </c>
    </row>
    <row r="49" spans="1:19" x14ac:dyDescent="0.15">
      <c r="A49" s="2" t="str">
        <f>'[14]Cumulative Stats'!A130</f>
        <v>Riley</v>
      </c>
      <c r="B49" s="2" t="str">
        <f>'[14]Cumulative Stats'!B130</f>
        <v>Phi</v>
      </c>
      <c r="C49" s="2">
        <f>'[14]Cumulative Stats'!C130</f>
        <v>1</v>
      </c>
      <c r="D49" s="2">
        <f>'[14]Cumulative Stats'!D130</f>
        <v>1</v>
      </c>
      <c r="E49" s="10">
        <f>'[14]Cumulative Stats'!E130</f>
        <v>100</v>
      </c>
      <c r="F49" s="53">
        <f>'[14]Cumulative Stats'!F130</f>
        <v>32</v>
      </c>
      <c r="G49" s="2">
        <f>'[14]Cumulative Stats'!G130</f>
        <v>0</v>
      </c>
      <c r="H49" s="2">
        <f>'[14]Cumulative Stats'!H130</f>
        <v>32</v>
      </c>
      <c r="I49" s="2">
        <f>'[14]Cumulative Stats'!I130</f>
        <v>0</v>
      </c>
      <c r="J49" s="10">
        <f>'[14]Cumulative Stats'!J130</f>
        <v>0</v>
      </c>
      <c r="K49" s="10">
        <f>'[14]Cumulative Stats'!K130</f>
        <v>0</v>
      </c>
      <c r="L49" s="10">
        <f>'[14]Cumulative Stats'!L130</f>
        <v>32</v>
      </c>
      <c r="M49" s="10">
        <f t="shared" si="4"/>
        <v>32</v>
      </c>
      <c r="N49" s="10">
        <f>'[14]Cumulative Stats'!M130</f>
        <v>118.75</v>
      </c>
      <c r="O49" s="2">
        <f>'[14]Cumulative Stats'!N130</f>
        <v>0</v>
      </c>
      <c r="P49" s="2">
        <f>'[14]Cumulative Stats'!O130</f>
        <v>0</v>
      </c>
      <c r="Q49" s="10">
        <f t="shared" si="5"/>
        <v>0</v>
      </c>
      <c r="R49">
        <f t="shared" si="6"/>
        <v>0</v>
      </c>
      <c r="S49">
        <f t="shared" si="7"/>
        <v>0</v>
      </c>
    </row>
    <row r="50" spans="1:19" x14ac:dyDescent="0.15">
      <c r="A50" s="2" t="str">
        <f>'[17]Cumulative Stats'!A132</f>
        <v>Truvillion</v>
      </c>
      <c r="B50" s="2" t="str">
        <f>'[17]Cumulative Stats'!B132</f>
        <v>TB</v>
      </c>
      <c r="C50" s="2">
        <f>'[17]Cumulative Stats'!C132</f>
        <v>1</v>
      </c>
      <c r="D50" s="2">
        <f>'[17]Cumulative Stats'!D132</f>
        <v>1</v>
      </c>
      <c r="E50" s="10">
        <f>'[17]Cumulative Stats'!E132</f>
        <v>100</v>
      </c>
      <c r="F50" s="53">
        <f>'[17]Cumulative Stats'!F132</f>
        <v>28</v>
      </c>
      <c r="G50" s="2">
        <f>'[17]Cumulative Stats'!G132</f>
        <v>0</v>
      </c>
      <c r="H50" s="2">
        <f>'[17]Cumulative Stats'!H132</f>
        <v>28</v>
      </c>
      <c r="I50" s="2">
        <f>'[17]Cumulative Stats'!I132</f>
        <v>0</v>
      </c>
      <c r="J50" s="10">
        <f>'[17]Cumulative Stats'!J132</f>
        <v>0</v>
      </c>
      <c r="K50" s="10">
        <f>'[17]Cumulative Stats'!K132</f>
        <v>0</v>
      </c>
      <c r="L50" s="10">
        <f>'[17]Cumulative Stats'!L132</f>
        <v>28</v>
      </c>
      <c r="M50" s="10">
        <f t="shared" si="4"/>
        <v>28</v>
      </c>
      <c r="N50" s="10">
        <f>'[17]Cumulative Stats'!M132</f>
        <v>118.75</v>
      </c>
      <c r="O50" s="2">
        <f>'[17]Cumulative Stats'!N132</f>
        <v>0</v>
      </c>
      <c r="P50" s="2">
        <f>'[17]Cumulative Stats'!O132</f>
        <v>0</v>
      </c>
      <c r="Q50" s="10">
        <f t="shared" si="5"/>
        <v>0</v>
      </c>
      <c r="R50">
        <f t="shared" si="6"/>
        <v>0</v>
      </c>
      <c r="S50">
        <f t="shared" si="7"/>
        <v>0</v>
      </c>
    </row>
    <row r="51" spans="1:19" x14ac:dyDescent="0.15">
      <c r="A51" s="2" t="str">
        <f>'[7]Cumulative Stats'!A129</f>
        <v>Jensen</v>
      </c>
      <c r="B51" s="2" t="str">
        <f>'[7]Cumulative Stats'!B129</f>
        <v>LA</v>
      </c>
      <c r="C51" s="2">
        <f>'[7]Cumulative Stats'!C129</f>
        <v>5</v>
      </c>
      <c r="D51" s="2">
        <f>'[7]Cumulative Stats'!D129</f>
        <v>3</v>
      </c>
      <c r="E51" s="10">
        <f>'[7]Cumulative Stats'!E129</f>
        <v>60</v>
      </c>
      <c r="F51" s="53">
        <f>'[7]Cumulative Stats'!F129</f>
        <v>24</v>
      </c>
      <c r="G51" s="2">
        <f>'[7]Cumulative Stats'!G129</f>
        <v>0</v>
      </c>
      <c r="H51" s="2">
        <f>'[7]Cumulative Stats'!H129</f>
        <v>10</v>
      </c>
      <c r="I51" s="2">
        <f>'[7]Cumulative Stats'!I129</f>
        <v>0</v>
      </c>
      <c r="J51" s="10">
        <f>'[7]Cumulative Stats'!J129</f>
        <v>0</v>
      </c>
      <c r="K51" s="10">
        <f>'[7]Cumulative Stats'!K129</f>
        <v>0</v>
      </c>
      <c r="L51" s="10">
        <f>'[7]Cumulative Stats'!L129</f>
        <v>4.8</v>
      </c>
      <c r="M51" s="10">
        <f t="shared" si="4"/>
        <v>8</v>
      </c>
      <c r="N51" s="10">
        <f>'[7]Cumulative Stats'!M129</f>
        <v>72.083333333333329</v>
      </c>
      <c r="O51" s="2">
        <f>'[7]Cumulative Stats'!N129</f>
        <v>0</v>
      </c>
      <c r="P51" s="2">
        <f>'[7]Cumulative Stats'!O129</f>
        <v>1</v>
      </c>
      <c r="Q51" s="10">
        <f t="shared" si="5"/>
        <v>16.666666666666664</v>
      </c>
      <c r="R51">
        <f t="shared" si="6"/>
        <v>0</v>
      </c>
      <c r="S51">
        <f t="shared" si="7"/>
        <v>0</v>
      </c>
    </row>
    <row r="52" spans="1:19" x14ac:dyDescent="0.15">
      <c r="A52" s="2" t="str">
        <f>'[15]Cumulative Stats'!A130</f>
        <v>Swider</v>
      </c>
      <c r="B52" s="2" t="str">
        <f>'[15]Cumulative Stats'!B130</f>
        <v>Pit</v>
      </c>
      <c r="C52" s="2">
        <f>'[15]Cumulative Stats'!C130</f>
        <v>2</v>
      </c>
      <c r="D52" s="2">
        <f>'[15]Cumulative Stats'!D130</f>
        <v>1</v>
      </c>
      <c r="E52" s="10">
        <f>'[15]Cumulative Stats'!E130</f>
        <v>50</v>
      </c>
      <c r="F52" s="2">
        <f>'[15]Cumulative Stats'!F130</f>
        <v>20</v>
      </c>
      <c r="G52" s="2">
        <f>'[15]Cumulative Stats'!G130</f>
        <v>0</v>
      </c>
      <c r="H52" s="2">
        <f>'[15]Cumulative Stats'!H130</f>
        <v>20</v>
      </c>
      <c r="I52" s="2">
        <f>'[15]Cumulative Stats'!I130</f>
        <v>0</v>
      </c>
      <c r="J52" s="10">
        <f>'[15]Cumulative Stats'!J130</f>
        <v>0</v>
      </c>
      <c r="K52" s="10">
        <f>'[15]Cumulative Stats'!K130</f>
        <v>0</v>
      </c>
      <c r="L52" s="10">
        <f>'[15]Cumulative Stats'!L130</f>
        <v>10</v>
      </c>
      <c r="M52" s="10">
        <f t="shared" si="4"/>
        <v>20</v>
      </c>
      <c r="N52" s="10">
        <f>'[15]Cumulative Stats'!M130</f>
        <v>85.416666666666671</v>
      </c>
      <c r="O52" s="2">
        <f>'[15]Cumulative Stats'!N130</f>
        <v>0</v>
      </c>
      <c r="P52" s="2">
        <f>'[15]Cumulative Stats'!O130</f>
        <v>0</v>
      </c>
      <c r="Q52" s="10">
        <f t="shared" si="5"/>
        <v>0</v>
      </c>
      <c r="R52">
        <f t="shared" si="6"/>
        <v>0</v>
      </c>
      <c r="S52">
        <f t="shared" si="7"/>
        <v>0</v>
      </c>
    </row>
    <row r="53" spans="1:19" x14ac:dyDescent="0.15">
      <c r="A53" s="2" t="str">
        <f>'[4]Cumulative Stats'!A134</f>
        <v>Sydney</v>
      </c>
      <c r="B53" s="2" t="str">
        <f>'[4]Cumulative Stats'!B134</f>
        <v>Den</v>
      </c>
      <c r="C53" s="2">
        <f>'[4]Cumulative Stats'!C134</f>
        <v>4</v>
      </c>
      <c r="D53" s="2">
        <f>'[4]Cumulative Stats'!D134</f>
        <v>1</v>
      </c>
      <c r="E53" s="10">
        <f>'[4]Cumulative Stats'!E134</f>
        <v>25</v>
      </c>
      <c r="F53" s="53">
        <f>'[4]Cumulative Stats'!F134</f>
        <v>19</v>
      </c>
      <c r="G53" s="2">
        <f>'[4]Cumulative Stats'!G134</f>
        <v>1</v>
      </c>
      <c r="H53" s="2">
        <f>'[4]Cumulative Stats'!H134</f>
        <v>19</v>
      </c>
      <c r="I53" s="2">
        <f>'[4]Cumulative Stats'!I134</f>
        <v>0</v>
      </c>
      <c r="J53" s="10">
        <f>'[4]Cumulative Stats'!J134</f>
        <v>25</v>
      </c>
      <c r="K53" s="10">
        <f>'[4]Cumulative Stats'!K134</f>
        <v>0</v>
      </c>
      <c r="L53" s="10">
        <f>'[4]Cumulative Stats'!L134</f>
        <v>4.75</v>
      </c>
      <c r="M53" s="10">
        <f t="shared" si="4"/>
        <v>19</v>
      </c>
      <c r="N53" s="10">
        <f>'[4]Cumulative Stats'!M134</f>
        <v>86.458333333333329</v>
      </c>
      <c r="O53" s="2">
        <f>'[4]Cumulative Stats'!N134</f>
        <v>0</v>
      </c>
      <c r="P53" s="2">
        <f>'[4]Cumulative Stats'!O134</f>
        <v>0</v>
      </c>
      <c r="Q53" s="10">
        <f t="shared" si="5"/>
        <v>0</v>
      </c>
      <c r="R53">
        <f t="shared" si="6"/>
        <v>0</v>
      </c>
      <c r="S53">
        <f t="shared" si="7"/>
        <v>0</v>
      </c>
    </row>
    <row r="54" spans="1:19" x14ac:dyDescent="0.15">
      <c r="A54" s="2" t="str">
        <f>'[3]Cumulative Stats'!A130</f>
        <v>Koegel</v>
      </c>
      <c r="B54" s="2" t="str">
        <f>'[3]Cumulative Stats'!B130</f>
        <v>Chi</v>
      </c>
      <c r="C54" s="2">
        <f>'[3]Cumulative Stats'!C130</f>
        <v>2</v>
      </c>
      <c r="D54" s="2">
        <f>'[3]Cumulative Stats'!D130</f>
        <v>2</v>
      </c>
      <c r="E54" s="10">
        <f>'[3]Cumulative Stats'!E130</f>
        <v>100</v>
      </c>
      <c r="F54" s="53">
        <f>'[3]Cumulative Stats'!F130</f>
        <v>17</v>
      </c>
      <c r="G54" s="2">
        <f>'[3]Cumulative Stats'!G130</f>
        <v>0</v>
      </c>
      <c r="H54" s="2">
        <f>'[3]Cumulative Stats'!H130</f>
        <v>10</v>
      </c>
      <c r="I54" s="2">
        <f>'[3]Cumulative Stats'!I130</f>
        <v>0</v>
      </c>
      <c r="J54" s="10">
        <f>'[3]Cumulative Stats'!J130</f>
        <v>0</v>
      </c>
      <c r="K54" s="10">
        <f>'[3]Cumulative Stats'!K130</f>
        <v>0</v>
      </c>
      <c r="L54" s="10">
        <f>'[3]Cumulative Stats'!L130</f>
        <v>8.5</v>
      </c>
      <c r="M54" s="10">
        <f t="shared" si="4"/>
        <v>8.5</v>
      </c>
      <c r="N54" s="10">
        <f>'[3]Cumulative Stats'!M130</f>
        <v>102.08333333333333</v>
      </c>
      <c r="O54" s="2">
        <f>'[3]Cumulative Stats'!N130</f>
        <v>0</v>
      </c>
      <c r="P54" s="2">
        <f>'[3]Cumulative Stats'!O130</f>
        <v>0</v>
      </c>
      <c r="Q54" s="10">
        <f t="shared" si="5"/>
        <v>0</v>
      </c>
      <c r="R54">
        <f t="shared" si="6"/>
        <v>0</v>
      </c>
      <c r="S54">
        <f t="shared" si="7"/>
        <v>0</v>
      </c>
    </row>
    <row r="55" spans="1:19" x14ac:dyDescent="0.15">
      <c r="A55" s="2" t="str">
        <f>'[17]Cumulative Stats'!A128</f>
        <v>Anderson,G</v>
      </c>
      <c r="B55" s="2" t="str">
        <f>'[17]Cumulative Stats'!B128</f>
        <v>TB</v>
      </c>
      <c r="C55" s="2">
        <f>'[17]Cumulative Stats'!C128</f>
        <v>3</v>
      </c>
      <c r="D55" s="2">
        <f>'[17]Cumulative Stats'!D128</f>
        <v>1</v>
      </c>
      <c r="E55" s="10">
        <f>'[17]Cumulative Stats'!E128</f>
        <v>33.333333333333329</v>
      </c>
      <c r="F55" s="53">
        <f>'[17]Cumulative Stats'!F128</f>
        <v>10</v>
      </c>
      <c r="G55" s="2">
        <f>'[17]Cumulative Stats'!G128</f>
        <v>0</v>
      </c>
      <c r="H55" s="2">
        <f>'[17]Cumulative Stats'!H128</f>
        <v>10</v>
      </c>
      <c r="I55" s="2">
        <f>'[17]Cumulative Stats'!I128</f>
        <v>2</v>
      </c>
      <c r="J55" s="10">
        <f>'[17]Cumulative Stats'!J128</f>
        <v>0</v>
      </c>
      <c r="K55" s="10">
        <f>'[17]Cumulative Stats'!K128</f>
        <v>66.666666666666657</v>
      </c>
      <c r="L55" s="10">
        <f>'[17]Cumulative Stats'!L128</f>
        <v>3.3333333333333335</v>
      </c>
      <c r="M55" s="10">
        <f t="shared" si="4"/>
        <v>10</v>
      </c>
      <c r="N55" s="10">
        <f>'[17]Cumulative Stats'!M128</f>
        <v>4.1666666666666634</v>
      </c>
      <c r="O55" s="2">
        <f>'[17]Cumulative Stats'!N128</f>
        <v>0</v>
      </c>
      <c r="P55" s="2">
        <f>'[17]Cumulative Stats'!O128</f>
        <v>0</v>
      </c>
      <c r="Q55" s="10">
        <f t="shared" si="5"/>
        <v>0</v>
      </c>
      <c r="R55">
        <f t="shared" si="6"/>
        <v>0</v>
      </c>
      <c r="S55">
        <f t="shared" si="7"/>
        <v>0</v>
      </c>
    </row>
    <row r="56" spans="1:19" x14ac:dyDescent="0.15">
      <c r="A56" s="2" t="str">
        <f>'[9]Cumulative Stats'!A128</f>
        <v>Greenwood,D</v>
      </c>
      <c r="B56" s="2" t="str">
        <f>'[9]Cumulative Stats'!B128</f>
        <v>Mch</v>
      </c>
      <c r="C56" s="2">
        <f>'[9]Cumulative Stats'!C128</f>
        <v>1</v>
      </c>
      <c r="D56" s="2">
        <f>'[9]Cumulative Stats'!D128</f>
        <v>1</v>
      </c>
      <c r="E56" s="10">
        <f>'[9]Cumulative Stats'!E128</f>
        <v>100</v>
      </c>
      <c r="F56" s="53">
        <f>'[9]Cumulative Stats'!F128</f>
        <v>8</v>
      </c>
      <c r="G56" s="2">
        <f>'[9]Cumulative Stats'!G128</f>
        <v>0</v>
      </c>
      <c r="H56" s="2">
        <f>'[9]Cumulative Stats'!H128</f>
        <v>8</v>
      </c>
      <c r="I56" s="2">
        <f>'[9]Cumulative Stats'!I128</f>
        <v>0</v>
      </c>
      <c r="J56" s="10">
        <f>'[9]Cumulative Stats'!J128</f>
        <v>0</v>
      </c>
      <c r="K56" s="10">
        <f>'[9]Cumulative Stats'!K128</f>
        <v>0</v>
      </c>
      <c r="L56" s="10">
        <f>'[9]Cumulative Stats'!L128</f>
        <v>8</v>
      </c>
      <c r="M56" s="10">
        <f t="shared" si="4"/>
        <v>8</v>
      </c>
      <c r="N56" s="10">
        <f>'[9]Cumulative Stats'!M128</f>
        <v>100</v>
      </c>
      <c r="O56" s="2">
        <f>'[9]Cumulative Stats'!N128</f>
        <v>0</v>
      </c>
      <c r="P56" s="2">
        <f>'[9]Cumulative Stats'!O128</f>
        <v>0</v>
      </c>
      <c r="Q56" s="10">
        <f t="shared" si="5"/>
        <v>0</v>
      </c>
      <c r="R56">
        <f t="shared" si="6"/>
        <v>0</v>
      </c>
      <c r="S56">
        <f t="shared" si="7"/>
        <v>0</v>
      </c>
    </row>
    <row r="57" spans="1:19" x14ac:dyDescent="0.15">
      <c r="A57" s="2" t="str">
        <f>'[17]Cumulative Stats'!A133</f>
        <v>Andrusyshyn</v>
      </c>
      <c r="B57" s="2" t="str">
        <f>'[17]Cumulative Stats'!B133</f>
        <v>TB</v>
      </c>
      <c r="C57" s="2">
        <f>'[17]Cumulative Stats'!C133</f>
        <v>1</v>
      </c>
      <c r="D57" s="2">
        <f>'[17]Cumulative Stats'!D133</f>
        <v>1</v>
      </c>
      <c r="E57" s="10">
        <f>'[17]Cumulative Stats'!E133</f>
        <v>100</v>
      </c>
      <c r="F57" s="53">
        <f>'[17]Cumulative Stats'!F133</f>
        <v>7</v>
      </c>
      <c r="G57" s="2">
        <f>'[17]Cumulative Stats'!G133</f>
        <v>0</v>
      </c>
      <c r="H57" s="2">
        <f>'[17]Cumulative Stats'!H133</f>
        <v>7</v>
      </c>
      <c r="I57" s="2">
        <f>'[17]Cumulative Stats'!I133</f>
        <v>0</v>
      </c>
      <c r="J57" s="10">
        <f>'[17]Cumulative Stats'!J133</f>
        <v>0</v>
      </c>
      <c r="K57" s="10">
        <f>'[17]Cumulative Stats'!K133</f>
        <v>0</v>
      </c>
      <c r="L57" s="10">
        <f>'[17]Cumulative Stats'!L133</f>
        <v>7</v>
      </c>
      <c r="M57" s="10">
        <f t="shared" si="4"/>
        <v>7</v>
      </c>
      <c r="N57" s="10">
        <f>'[17]Cumulative Stats'!M133</f>
        <v>95.833333333333329</v>
      </c>
      <c r="O57" s="2">
        <f>'[17]Cumulative Stats'!N133</f>
        <v>0</v>
      </c>
      <c r="P57" s="2">
        <f>'[17]Cumulative Stats'!O133</f>
        <v>0</v>
      </c>
      <c r="Q57" s="10">
        <f t="shared" si="5"/>
        <v>0</v>
      </c>
      <c r="R57">
        <f t="shared" si="6"/>
        <v>0</v>
      </c>
      <c r="S57">
        <f t="shared" si="7"/>
        <v>0</v>
      </c>
    </row>
    <row r="58" spans="1:19" x14ac:dyDescent="0.15">
      <c r="A58" s="2" t="s">
        <v>294</v>
      </c>
      <c r="B58" s="2" t="str">
        <f>'[4]Cumulative Stats'!B135</f>
        <v>Den</v>
      </c>
      <c r="C58" s="2">
        <f>'[4]Cumulative Stats'!C135</f>
        <v>1</v>
      </c>
      <c r="D58" s="2">
        <f>'[4]Cumulative Stats'!D135</f>
        <v>1</v>
      </c>
      <c r="E58" s="10">
        <f>'[4]Cumulative Stats'!E135</f>
        <v>100</v>
      </c>
      <c r="F58" s="53">
        <f>'[4]Cumulative Stats'!F135</f>
        <v>5</v>
      </c>
      <c r="G58" s="2">
        <f>'[4]Cumulative Stats'!G135</f>
        <v>0</v>
      </c>
      <c r="H58" s="2">
        <f>'[4]Cumulative Stats'!H135</f>
        <v>5</v>
      </c>
      <c r="I58" s="2">
        <f>'[4]Cumulative Stats'!I135</f>
        <v>0</v>
      </c>
      <c r="J58" s="10">
        <f>'[4]Cumulative Stats'!J135</f>
        <v>0</v>
      </c>
      <c r="K58" s="10">
        <f>'[4]Cumulative Stats'!K135</f>
        <v>0</v>
      </c>
      <c r="L58" s="10">
        <f>'[4]Cumulative Stats'!L135</f>
        <v>5</v>
      </c>
      <c r="M58" s="10">
        <f t="shared" si="4"/>
        <v>5</v>
      </c>
      <c r="N58" s="10">
        <f>'[4]Cumulative Stats'!M135</f>
        <v>87.5</v>
      </c>
      <c r="O58" s="2">
        <f>'[4]Cumulative Stats'!N135</f>
        <v>0</v>
      </c>
      <c r="P58" s="2">
        <f>'[4]Cumulative Stats'!O135</f>
        <v>0</v>
      </c>
      <c r="Q58" s="10">
        <f t="shared" si="5"/>
        <v>0</v>
      </c>
      <c r="R58">
        <f t="shared" si="6"/>
        <v>0</v>
      </c>
      <c r="S58">
        <f t="shared" si="7"/>
        <v>0</v>
      </c>
    </row>
    <row r="59" spans="1:19" x14ac:dyDescent="0.15">
      <c r="A59" s="2" t="str">
        <f>'[11]Cumulative Stats'!A129</f>
        <v>Dupree</v>
      </c>
      <c r="B59" s="2" t="str">
        <f>'[11]Cumulative Stats'!B129</f>
        <v>NO</v>
      </c>
      <c r="C59" s="2">
        <f>'[11]Cumulative Stats'!C129</f>
        <v>2</v>
      </c>
      <c r="D59" s="2">
        <f>'[11]Cumulative Stats'!D129</f>
        <v>1</v>
      </c>
      <c r="E59" s="10">
        <f>'[11]Cumulative Stats'!E129</f>
        <v>50</v>
      </c>
      <c r="F59" s="53">
        <f>'[11]Cumulative Stats'!F129</f>
        <v>4</v>
      </c>
      <c r="G59" s="2">
        <f>'[11]Cumulative Stats'!G129</f>
        <v>1</v>
      </c>
      <c r="H59" s="2">
        <f>'[11]Cumulative Stats'!H129</f>
        <v>4</v>
      </c>
      <c r="I59" s="2">
        <f>'[11]Cumulative Stats'!I129</f>
        <v>0</v>
      </c>
      <c r="J59" s="10">
        <f>'[11]Cumulative Stats'!J129</f>
        <v>50</v>
      </c>
      <c r="K59" s="10">
        <f>'[11]Cumulative Stats'!K129</f>
        <v>0</v>
      </c>
      <c r="L59" s="10">
        <f>'[11]Cumulative Stats'!L129</f>
        <v>2</v>
      </c>
      <c r="M59" s="10">
        <f t="shared" si="4"/>
        <v>4</v>
      </c>
      <c r="N59" s="10">
        <f>'[11]Cumulative Stats'!M129</f>
        <v>95.833333333333329</v>
      </c>
      <c r="O59" s="2">
        <f>'[11]Cumulative Stats'!N129</f>
        <v>0</v>
      </c>
      <c r="P59" s="2">
        <f>'[11]Cumulative Stats'!O129</f>
        <v>1</v>
      </c>
      <c r="Q59" s="10">
        <f t="shared" si="5"/>
        <v>33.333333333333329</v>
      </c>
      <c r="R59">
        <f t="shared" si="6"/>
        <v>0</v>
      </c>
      <c r="S59">
        <f t="shared" si="7"/>
        <v>0</v>
      </c>
    </row>
    <row r="60" spans="1:19" x14ac:dyDescent="0.15">
      <c r="A60" s="2" t="str">
        <f>'[7]Cumulative Stats'!A131</f>
        <v>Partridge</v>
      </c>
      <c r="B60" s="2" t="str">
        <f>'[7]Cumulative Stats'!B131</f>
        <v>LA</v>
      </c>
      <c r="C60" s="2">
        <f>'[7]Cumulative Stats'!C131</f>
        <v>1</v>
      </c>
      <c r="D60" s="2">
        <f>'[7]Cumulative Stats'!D131</f>
        <v>1</v>
      </c>
      <c r="E60" s="10">
        <f>'[7]Cumulative Stats'!E131</f>
        <v>100</v>
      </c>
      <c r="F60" s="53">
        <f>'[7]Cumulative Stats'!F131</f>
        <v>3</v>
      </c>
      <c r="G60" s="2">
        <f>'[7]Cumulative Stats'!G131</f>
        <v>0</v>
      </c>
      <c r="H60" s="2">
        <f>'[7]Cumulative Stats'!H131</f>
        <v>3</v>
      </c>
      <c r="I60" s="2">
        <f>'[7]Cumulative Stats'!I131</f>
        <v>0</v>
      </c>
      <c r="J60" s="10">
        <f>'[7]Cumulative Stats'!J131</f>
        <v>0</v>
      </c>
      <c r="K60" s="10">
        <f>'[7]Cumulative Stats'!K131</f>
        <v>0</v>
      </c>
      <c r="L60" s="10">
        <f>'[7]Cumulative Stats'!L131</f>
        <v>3</v>
      </c>
      <c r="M60" s="10">
        <f t="shared" si="4"/>
        <v>3</v>
      </c>
      <c r="N60" s="10">
        <f>'[7]Cumulative Stats'!M131</f>
        <v>79.166666666666671</v>
      </c>
      <c r="O60" s="2">
        <f>'[7]Cumulative Stats'!N131</f>
        <v>0</v>
      </c>
      <c r="P60" s="2">
        <f>'[7]Cumulative Stats'!O131</f>
        <v>0</v>
      </c>
      <c r="Q60" s="10">
        <f t="shared" si="5"/>
        <v>0</v>
      </c>
      <c r="R60">
        <f t="shared" si="6"/>
        <v>0</v>
      </c>
      <c r="S60">
        <f t="shared" si="7"/>
        <v>0</v>
      </c>
    </row>
    <row r="61" spans="1:19" x14ac:dyDescent="0.15">
      <c r="A61" s="2" t="str">
        <f>'[5]Cumulative Stats'!A130</f>
        <v>Walters</v>
      </c>
      <c r="B61" s="2" t="str">
        <f>'[5]Cumulative Stats'!B130</f>
        <v>Hou</v>
      </c>
      <c r="C61" s="2">
        <f>'[5]Cumulative Stats'!C130</f>
        <v>1</v>
      </c>
      <c r="D61" s="2">
        <f>'[5]Cumulative Stats'!D130</f>
        <v>1</v>
      </c>
      <c r="E61" s="10">
        <f>'[5]Cumulative Stats'!E130</f>
        <v>100</v>
      </c>
      <c r="F61" s="53">
        <f>'[5]Cumulative Stats'!F130</f>
        <v>3</v>
      </c>
      <c r="G61" s="2">
        <f>'[5]Cumulative Stats'!G130</f>
        <v>0</v>
      </c>
      <c r="H61" s="2">
        <f>'[5]Cumulative Stats'!H130</f>
        <v>3</v>
      </c>
      <c r="I61" s="2">
        <f>'[5]Cumulative Stats'!I130</f>
        <v>0</v>
      </c>
      <c r="J61" s="10">
        <f>'[5]Cumulative Stats'!J130</f>
        <v>0</v>
      </c>
      <c r="K61" s="10">
        <f>'[5]Cumulative Stats'!K130</f>
        <v>0</v>
      </c>
      <c r="L61" s="10">
        <f>'[5]Cumulative Stats'!L130</f>
        <v>3</v>
      </c>
      <c r="M61" s="10">
        <f t="shared" si="4"/>
        <v>3</v>
      </c>
      <c r="N61" s="10">
        <f>'[5]Cumulative Stats'!M130</f>
        <v>79.166666666666671</v>
      </c>
      <c r="O61" s="2">
        <f>'[5]Cumulative Stats'!N130</f>
        <v>0</v>
      </c>
      <c r="P61" s="2">
        <f>'[5]Cumulative Stats'!O130</f>
        <v>0</v>
      </c>
      <c r="Q61" s="10">
        <f t="shared" si="5"/>
        <v>0</v>
      </c>
      <c r="R61">
        <f t="shared" si="6"/>
        <v>0</v>
      </c>
      <c r="S61">
        <f t="shared" si="7"/>
        <v>0</v>
      </c>
    </row>
    <row r="62" spans="1:19" x14ac:dyDescent="0.15">
      <c r="A62" s="2" t="str">
        <f>'[11]Cumulative Stats'!A128</f>
        <v>Casarino</v>
      </c>
      <c r="B62" s="2" t="str">
        <f>'[11]Cumulative Stats'!B128</f>
        <v>NO</v>
      </c>
      <c r="C62" s="2">
        <f>'[11]Cumulative Stats'!C128</f>
        <v>1</v>
      </c>
      <c r="D62" s="2">
        <f>'[11]Cumulative Stats'!D128</f>
        <v>1</v>
      </c>
      <c r="E62" s="10">
        <f>'[11]Cumulative Stats'!E128</f>
        <v>100</v>
      </c>
      <c r="F62" s="53">
        <f>'[11]Cumulative Stats'!F128</f>
        <v>1</v>
      </c>
      <c r="G62" s="2">
        <f>'[11]Cumulative Stats'!G128</f>
        <v>0</v>
      </c>
      <c r="H62" s="2">
        <f>'[11]Cumulative Stats'!H128</f>
        <v>1</v>
      </c>
      <c r="I62" s="2">
        <f>'[11]Cumulative Stats'!I128</f>
        <v>0</v>
      </c>
      <c r="J62" s="10">
        <f>'[11]Cumulative Stats'!J128</f>
        <v>0</v>
      </c>
      <c r="K62" s="10">
        <f>'[11]Cumulative Stats'!K128</f>
        <v>0</v>
      </c>
      <c r="L62" s="10">
        <f>'[11]Cumulative Stats'!L128</f>
        <v>1</v>
      </c>
      <c r="M62" s="10">
        <f t="shared" si="4"/>
        <v>1</v>
      </c>
      <c r="N62" s="10">
        <f>'[11]Cumulative Stats'!M128</f>
        <v>79.166666666666671</v>
      </c>
      <c r="O62" s="113">
        <f>'[11]Cumulative Stats'!N128</f>
        <v>0</v>
      </c>
      <c r="P62" s="2">
        <f>'[11]Cumulative Stats'!O128</f>
        <v>0</v>
      </c>
      <c r="Q62" s="10">
        <f t="shared" si="5"/>
        <v>0</v>
      </c>
      <c r="R62">
        <f t="shared" si="6"/>
        <v>0</v>
      </c>
      <c r="S62">
        <f t="shared" si="7"/>
        <v>0</v>
      </c>
    </row>
    <row r="63" spans="1:19" x14ac:dyDescent="0.15">
      <c r="A63" s="2" t="str">
        <f>'[7]Cumulative Stats'!A128</f>
        <v>Gray</v>
      </c>
      <c r="B63" s="2" t="str">
        <f>'[7]Cumulative Stats'!B128</f>
        <v>LA</v>
      </c>
      <c r="C63" s="2">
        <f>'[7]Cumulative Stats'!C128</f>
        <v>0</v>
      </c>
      <c r="D63" s="2">
        <f>'[7]Cumulative Stats'!D128</f>
        <v>0</v>
      </c>
      <c r="E63" s="10">
        <f>'[7]Cumulative Stats'!E128</f>
        <v>0</v>
      </c>
      <c r="F63" s="53">
        <f>'[7]Cumulative Stats'!F128</f>
        <v>0</v>
      </c>
      <c r="G63" s="2">
        <f>'[7]Cumulative Stats'!G128</f>
        <v>0</v>
      </c>
      <c r="H63" s="2">
        <f>'[7]Cumulative Stats'!H128</f>
        <v>0</v>
      </c>
      <c r="I63" s="2">
        <f>'[7]Cumulative Stats'!I128</f>
        <v>0</v>
      </c>
      <c r="J63" s="10">
        <f>'[7]Cumulative Stats'!J128</f>
        <v>0</v>
      </c>
      <c r="K63" s="10">
        <f>'[7]Cumulative Stats'!K128</f>
        <v>0</v>
      </c>
      <c r="L63" s="10">
        <f>'[7]Cumulative Stats'!L128</f>
        <v>0</v>
      </c>
      <c r="M63" s="10">
        <f t="shared" si="4"/>
        <v>0</v>
      </c>
      <c r="N63" s="10">
        <f>'[7]Cumulative Stats'!M128</f>
        <v>0</v>
      </c>
      <c r="O63" s="2">
        <f>'[7]Cumulative Stats'!N128</f>
        <v>0</v>
      </c>
      <c r="P63" s="2">
        <f>'[7]Cumulative Stats'!O128</f>
        <v>0</v>
      </c>
      <c r="Q63" s="10">
        <f t="shared" si="5"/>
        <v>0</v>
      </c>
      <c r="R63">
        <f t="shared" si="6"/>
        <v>-1</v>
      </c>
      <c r="S63">
        <f t="shared" si="7"/>
        <v>0</v>
      </c>
    </row>
    <row r="64" spans="1:19" x14ac:dyDescent="0.15">
      <c r="A64" s="2" t="s">
        <v>296</v>
      </c>
      <c r="B64" s="2" t="str">
        <f>'[12]Cumulative Stats'!B130</f>
        <v>Oak</v>
      </c>
      <c r="C64" s="2">
        <f>'[12]Cumulative Stats'!C130</f>
        <v>0</v>
      </c>
      <c r="D64" s="2">
        <f>'[12]Cumulative Stats'!D130</f>
        <v>0</v>
      </c>
      <c r="E64" s="10">
        <f>'[12]Cumulative Stats'!E130</f>
        <v>0</v>
      </c>
      <c r="F64" s="53">
        <f>'[12]Cumulative Stats'!F130</f>
        <v>0</v>
      </c>
      <c r="G64" s="2">
        <f>'[12]Cumulative Stats'!G130</f>
        <v>0</v>
      </c>
      <c r="H64" s="2">
        <f>'[12]Cumulative Stats'!H130</f>
        <v>0</v>
      </c>
      <c r="I64" s="2">
        <f>'[12]Cumulative Stats'!I130</f>
        <v>0</v>
      </c>
      <c r="J64" s="10">
        <f>'[12]Cumulative Stats'!J130</f>
        <v>0</v>
      </c>
      <c r="K64" s="10">
        <f>'[12]Cumulative Stats'!K130</f>
        <v>0</v>
      </c>
      <c r="L64" s="10">
        <f>'[12]Cumulative Stats'!L130</f>
        <v>0</v>
      </c>
      <c r="M64" s="10">
        <f t="shared" ref="M64:M81" si="8">IF(D64=0,0,F64/D64)</f>
        <v>0</v>
      </c>
      <c r="N64" s="10">
        <f>'[12]Cumulative Stats'!M130</f>
        <v>0</v>
      </c>
      <c r="O64" s="2">
        <f>'[12]Cumulative Stats'!N130</f>
        <v>0</v>
      </c>
      <c r="P64" s="2">
        <f>'[12]Cumulative Stats'!O130</f>
        <v>0</v>
      </c>
      <c r="Q64" s="10">
        <f t="shared" ref="Q64:Q95" si="9">IF(P64+C64=0,0,+P64/(P64+C64)*100)</f>
        <v>0</v>
      </c>
      <c r="R64">
        <f t="shared" si="6"/>
        <v>-1</v>
      </c>
      <c r="S64">
        <f t="shared" si="7"/>
        <v>0</v>
      </c>
    </row>
    <row r="65" spans="1:21" x14ac:dyDescent="0.15">
      <c r="A65" s="2" t="str">
        <f>'[10]Cumulative Stats'!A129</f>
        <v>Pegues</v>
      </c>
      <c r="B65" s="2" t="str">
        <f>'[10]Cumulative Stats'!B129</f>
        <v>NJ</v>
      </c>
      <c r="C65" s="2">
        <f>'[10]Cumulative Stats'!C129</f>
        <v>0</v>
      </c>
      <c r="D65" s="2">
        <f>'[10]Cumulative Stats'!D129</f>
        <v>0</v>
      </c>
      <c r="E65" s="10">
        <f>'[10]Cumulative Stats'!E129</f>
        <v>0</v>
      </c>
      <c r="F65" s="53">
        <f>'[10]Cumulative Stats'!F129</f>
        <v>0</v>
      </c>
      <c r="G65" s="2">
        <f>'[10]Cumulative Stats'!G129</f>
        <v>0</v>
      </c>
      <c r="H65" s="2">
        <f>'[10]Cumulative Stats'!H129</f>
        <v>0</v>
      </c>
      <c r="I65" s="2">
        <f>'[10]Cumulative Stats'!I129</f>
        <v>0</v>
      </c>
      <c r="J65" s="10">
        <f>'[10]Cumulative Stats'!J129</f>
        <v>0</v>
      </c>
      <c r="K65" s="10">
        <f>'[10]Cumulative Stats'!K129</f>
        <v>0</v>
      </c>
      <c r="L65" s="10">
        <f>'[10]Cumulative Stats'!L129</f>
        <v>0</v>
      </c>
      <c r="M65" s="10">
        <f t="shared" si="8"/>
        <v>0</v>
      </c>
      <c r="N65" s="10">
        <f>'[10]Cumulative Stats'!M129</f>
        <v>0</v>
      </c>
      <c r="O65" s="2">
        <f>'[10]Cumulative Stats'!N129</f>
        <v>0</v>
      </c>
      <c r="P65" s="2">
        <f>'[10]Cumulative Stats'!O129</f>
        <v>0</v>
      </c>
      <c r="Q65" s="10">
        <f t="shared" si="9"/>
        <v>0</v>
      </c>
      <c r="R65">
        <f t="shared" si="6"/>
        <v>-1</v>
      </c>
      <c r="S65">
        <f t="shared" si="7"/>
        <v>0</v>
      </c>
    </row>
    <row r="66" spans="1:21" x14ac:dyDescent="0.15">
      <c r="A66" s="2" t="str">
        <f>'[4]Cumulative Stats'!A133</f>
        <v>Speelman</v>
      </c>
      <c r="B66" s="2" t="str">
        <f>'[4]Cumulative Stats'!B133</f>
        <v>Den</v>
      </c>
      <c r="C66" s="2">
        <f>'[4]Cumulative Stats'!C133</f>
        <v>0</v>
      </c>
      <c r="D66" s="2">
        <f>'[4]Cumulative Stats'!D133</f>
        <v>0</v>
      </c>
      <c r="E66" s="10">
        <f>'[4]Cumulative Stats'!E133</f>
        <v>0</v>
      </c>
      <c r="F66" s="53">
        <f>'[4]Cumulative Stats'!F133</f>
        <v>0</v>
      </c>
      <c r="G66" s="2">
        <f>'[4]Cumulative Stats'!G133</f>
        <v>0</v>
      </c>
      <c r="H66" s="2">
        <f>'[4]Cumulative Stats'!H133</f>
        <v>0</v>
      </c>
      <c r="I66" s="2">
        <f>'[4]Cumulative Stats'!I133</f>
        <v>0</v>
      </c>
      <c r="J66" s="10">
        <f>'[4]Cumulative Stats'!J133</f>
        <v>0</v>
      </c>
      <c r="K66" s="10">
        <f>'[4]Cumulative Stats'!K133</f>
        <v>0</v>
      </c>
      <c r="L66" s="10">
        <f>'[4]Cumulative Stats'!L133</f>
        <v>0</v>
      </c>
      <c r="M66" s="10">
        <f t="shared" si="8"/>
        <v>0</v>
      </c>
      <c r="N66" s="10">
        <f>'[4]Cumulative Stats'!M133</f>
        <v>0</v>
      </c>
      <c r="O66" s="2">
        <f>'[4]Cumulative Stats'!N133</f>
        <v>0</v>
      </c>
      <c r="P66" s="2">
        <f>'[4]Cumulative Stats'!O133</f>
        <v>0</v>
      </c>
      <c r="Q66" s="10">
        <f t="shared" si="9"/>
        <v>0</v>
      </c>
      <c r="R66">
        <f t="shared" si="6"/>
        <v>-1</v>
      </c>
      <c r="S66">
        <f t="shared" si="7"/>
        <v>0</v>
      </c>
    </row>
    <row r="67" spans="1:21" x14ac:dyDescent="0.15">
      <c r="A67" s="2" t="str">
        <f>'[8]Cumulative Stats'!A128</f>
        <v>Dameron</v>
      </c>
      <c r="B67" s="2" t="str">
        <f>'[8]Cumulative Stats'!B128</f>
        <v>Mem</v>
      </c>
      <c r="C67" s="2">
        <f>'[8]Cumulative Stats'!C128</f>
        <v>1</v>
      </c>
      <c r="D67" s="2">
        <f>'[8]Cumulative Stats'!D128</f>
        <v>0</v>
      </c>
      <c r="E67" s="10">
        <f>'[8]Cumulative Stats'!E128</f>
        <v>0</v>
      </c>
      <c r="F67" s="53">
        <f>'[8]Cumulative Stats'!F128</f>
        <v>0</v>
      </c>
      <c r="G67" s="2">
        <f>'[8]Cumulative Stats'!G128</f>
        <v>0</v>
      </c>
      <c r="H67" s="2">
        <f>'[8]Cumulative Stats'!H128</f>
        <v>0</v>
      </c>
      <c r="I67" s="2">
        <f>'[8]Cumulative Stats'!I128</f>
        <v>0</v>
      </c>
      <c r="J67" s="10">
        <f>'[8]Cumulative Stats'!J128</f>
        <v>0</v>
      </c>
      <c r="K67" s="10">
        <f>'[8]Cumulative Stats'!K128</f>
        <v>0</v>
      </c>
      <c r="L67" s="10">
        <f>'[8]Cumulative Stats'!L128</f>
        <v>0</v>
      </c>
      <c r="M67" s="10">
        <f t="shared" si="8"/>
        <v>0</v>
      </c>
      <c r="N67" s="10">
        <f>'[8]Cumulative Stats'!M128</f>
        <v>39.583333333333336</v>
      </c>
      <c r="O67" s="2">
        <f>'[8]Cumulative Stats'!N128</f>
        <v>0</v>
      </c>
      <c r="P67" s="2">
        <f>'[8]Cumulative Stats'!O128</f>
        <v>0</v>
      </c>
      <c r="Q67" s="10">
        <f t="shared" si="9"/>
        <v>0</v>
      </c>
      <c r="R67">
        <f t="shared" ref="R67:R98" si="10">IF(C67&gt;=$B$1*14,1,IF(C67+P67=0,-1,0))</f>
        <v>0</v>
      </c>
      <c r="S67">
        <f t="shared" ref="S67:S98" si="11">IF(C67&gt;=$V$34*$B$1,1,0)</f>
        <v>0</v>
      </c>
    </row>
    <row r="68" spans="1:21" x14ac:dyDescent="0.15">
      <c r="A68" s="2" t="str">
        <f>'[3]Cumulative Stats'!A129</f>
        <v>Ferguson</v>
      </c>
      <c r="B68" s="2" t="str">
        <f>'[3]Cumulative Stats'!B129</f>
        <v>Chi</v>
      </c>
      <c r="C68" s="2">
        <f>'[3]Cumulative Stats'!C129</f>
        <v>1</v>
      </c>
      <c r="D68" s="2">
        <f>'[3]Cumulative Stats'!D129</f>
        <v>0</v>
      </c>
      <c r="E68" s="10">
        <f>'[3]Cumulative Stats'!E129</f>
        <v>0</v>
      </c>
      <c r="F68" s="53">
        <f>'[3]Cumulative Stats'!F129</f>
        <v>0</v>
      </c>
      <c r="G68" s="2">
        <f>'[3]Cumulative Stats'!G129</f>
        <v>0</v>
      </c>
      <c r="H68" s="2">
        <f>'[3]Cumulative Stats'!H129</f>
        <v>0</v>
      </c>
      <c r="I68" s="2">
        <f>'[3]Cumulative Stats'!I129</f>
        <v>0</v>
      </c>
      <c r="J68" s="10">
        <f>'[3]Cumulative Stats'!J129</f>
        <v>0</v>
      </c>
      <c r="K68" s="10">
        <f>'[3]Cumulative Stats'!K129</f>
        <v>0</v>
      </c>
      <c r="L68" s="10">
        <f>'[3]Cumulative Stats'!L129</f>
        <v>0</v>
      </c>
      <c r="M68" s="10">
        <f t="shared" si="8"/>
        <v>0</v>
      </c>
      <c r="N68" s="10">
        <f>'[3]Cumulative Stats'!M129</f>
        <v>39.583333333333336</v>
      </c>
      <c r="O68" s="2">
        <f>'[3]Cumulative Stats'!N129</f>
        <v>0</v>
      </c>
      <c r="P68" s="2">
        <f>'[3]Cumulative Stats'!O129</f>
        <v>0</v>
      </c>
      <c r="Q68" s="10">
        <f t="shared" si="9"/>
        <v>0</v>
      </c>
      <c r="R68">
        <f t="shared" si="10"/>
        <v>0</v>
      </c>
      <c r="S68">
        <f t="shared" si="11"/>
        <v>0</v>
      </c>
    </row>
    <row r="69" spans="1:21" x14ac:dyDescent="0.15">
      <c r="A69" s="2" t="str">
        <f>'[14]Cumulative Stats'!A129</f>
        <v>Harvin</v>
      </c>
      <c r="B69" s="2" t="str">
        <f>'[14]Cumulative Stats'!B129</f>
        <v>Phi</v>
      </c>
      <c r="C69" s="2">
        <f>'[14]Cumulative Stats'!C129</f>
        <v>1</v>
      </c>
      <c r="D69" s="2">
        <f>'[14]Cumulative Stats'!D129</f>
        <v>0</v>
      </c>
      <c r="E69" s="10">
        <f>'[14]Cumulative Stats'!E129</f>
        <v>0</v>
      </c>
      <c r="F69" s="2">
        <f>'[14]Cumulative Stats'!F129</f>
        <v>0</v>
      </c>
      <c r="G69" s="2">
        <f>'[14]Cumulative Stats'!G129</f>
        <v>0</v>
      </c>
      <c r="H69" s="2">
        <f>'[14]Cumulative Stats'!H129</f>
        <v>0</v>
      </c>
      <c r="I69" s="2">
        <f>'[14]Cumulative Stats'!I129</f>
        <v>0</v>
      </c>
      <c r="J69" s="10">
        <f>'[14]Cumulative Stats'!J129</f>
        <v>0</v>
      </c>
      <c r="K69" s="10">
        <f>'[14]Cumulative Stats'!K129</f>
        <v>0</v>
      </c>
      <c r="L69" s="10">
        <f>'[14]Cumulative Stats'!L129</f>
        <v>0</v>
      </c>
      <c r="M69" s="10">
        <f t="shared" si="8"/>
        <v>0</v>
      </c>
      <c r="N69" s="10">
        <f>'[14]Cumulative Stats'!M129</f>
        <v>39.583333333333336</v>
      </c>
      <c r="O69" s="2">
        <f>'[14]Cumulative Stats'!N129</f>
        <v>0</v>
      </c>
      <c r="P69" s="2">
        <f>'[14]Cumulative Stats'!O129</f>
        <v>0</v>
      </c>
      <c r="Q69" s="10">
        <f t="shared" si="9"/>
        <v>0</v>
      </c>
      <c r="R69">
        <f t="shared" si="10"/>
        <v>0</v>
      </c>
      <c r="S69">
        <f t="shared" si="11"/>
        <v>0</v>
      </c>
    </row>
    <row r="70" spans="1:21" x14ac:dyDescent="0.15">
      <c r="A70" s="2" t="str">
        <f>'[11]Cumulative Stats'!A130</f>
        <v>Mazzetti</v>
      </c>
      <c r="B70" s="2" t="str">
        <f>'[11]Cumulative Stats'!B130</f>
        <v>NO</v>
      </c>
      <c r="C70" s="2">
        <f>'[11]Cumulative Stats'!C130</f>
        <v>1</v>
      </c>
      <c r="D70" s="2">
        <f>'[11]Cumulative Stats'!D130</f>
        <v>0</v>
      </c>
      <c r="E70" s="10">
        <f>'[11]Cumulative Stats'!E130</f>
        <v>0</v>
      </c>
      <c r="F70" s="53">
        <f>'[11]Cumulative Stats'!F130</f>
        <v>0</v>
      </c>
      <c r="G70" s="2">
        <f>'[11]Cumulative Stats'!G130</f>
        <v>0</v>
      </c>
      <c r="H70" s="2">
        <f>'[11]Cumulative Stats'!H130</f>
        <v>0</v>
      </c>
      <c r="I70" s="2">
        <f>'[11]Cumulative Stats'!I130</f>
        <v>0</v>
      </c>
      <c r="J70" s="10">
        <f>'[11]Cumulative Stats'!J130</f>
        <v>0</v>
      </c>
      <c r="K70" s="10">
        <f>'[11]Cumulative Stats'!K130</f>
        <v>0</v>
      </c>
      <c r="L70" s="10">
        <f>'[11]Cumulative Stats'!L130</f>
        <v>0</v>
      </c>
      <c r="M70" s="10">
        <f t="shared" si="8"/>
        <v>0</v>
      </c>
      <c r="N70" s="10">
        <f>'[11]Cumulative Stats'!M130</f>
        <v>39.583333333333336</v>
      </c>
      <c r="O70" s="2">
        <f>'[11]Cumulative Stats'!N130</f>
        <v>0</v>
      </c>
      <c r="P70" s="2">
        <f>'[11]Cumulative Stats'!O130</f>
        <v>0</v>
      </c>
      <c r="Q70" s="10">
        <f t="shared" si="9"/>
        <v>0</v>
      </c>
      <c r="R70">
        <f t="shared" si="10"/>
        <v>0</v>
      </c>
      <c r="S70">
        <f t="shared" si="11"/>
        <v>0</v>
      </c>
    </row>
    <row r="71" spans="1:21" x14ac:dyDescent="0.15">
      <c r="A71" s="112" t="str">
        <f>'[15]Cumulative Stats'!A131</f>
        <v>Miller</v>
      </c>
      <c r="B71" s="2" t="str">
        <f>'[15]Cumulative Stats'!B131</f>
        <v>Pit</v>
      </c>
      <c r="C71" s="2">
        <f>'[15]Cumulative Stats'!C131</f>
        <v>1</v>
      </c>
      <c r="D71" s="2">
        <f>'[15]Cumulative Stats'!D131</f>
        <v>0</v>
      </c>
      <c r="E71" s="10">
        <f>'[15]Cumulative Stats'!E131</f>
        <v>0</v>
      </c>
      <c r="F71" s="53">
        <f>'[15]Cumulative Stats'!F131</f>
        <v>0</v>
      </c>
      <c r="G71" s="2">
        <f>'[15]Cumulative Stats'!G131</f>
        <v>0</v>
      </c>
      <c r="H71" s="2">
        <f>'[15]Cumulative Stats'!H131</f>
        <v>0</v>
      </c>
      <c r="I71" s="2">
        <f>'[15]Cumulative Stats'!I131</f>
        <v>0</v>
      </c>
      <c r="J71" s="10">
        <f>'[15]Cumulative Stats'!J131</f>
        <v>0</v>
      </c>
      <c r="K71" s="10">
        <f>'[15]Cumulative Stats'!K131</f>
        <v>0</v>
      </c>
      <c r="L71" s="10">
        <f>'[15]Cumulative Stats'!L131</f>
        <v>0</v>
      </c>
      <c r="M71" s="10">
        <f t="shared" si="8"/>
        <v>0</v>
      </c>
      <c r="N71" s="10">
        <f>'[15]Cumulative Stats'!$M$131</f>
        <v>39.583333333333336</v>
      </c>
      <c r="O71" s="2">
        <f>'[15]Cumulative Stats'!N131</f>
        <v>0</v>
      </c>
      <c r="P71" s="2">
        <f>'[15]Cumulative Stats'!O131</f>
        <v>0</v>
      </c>
      <c r="Q71" s="10">
        <f t="shared" si="9"/>
        <v>0</v>
      </c>
      <c r="R71">
        <f t="shared" si="10"/>
        <v>0</v>
      </c>
      <c r="S71">
        <f t="shared" si="11"/>
        <v>0</v>
      </c>
    </row>
    <row r="72" spans="1:21" x14ac:dyDescent="0.15">
      <c r="A72" s="2" t="str">
        <f>'[7]Cumulative Stats'!A130</f>
        <v>Nelson</v>
      </c>
      <c r="B72" s="2" t="str">
        <f>'[7]Cumulative Stats'!B130</f>
        <v>LA</v>
      </c>
      <c r="C72" s="2">
        <f>'[7]Cumulative Stats'!C130</f>
        <v>1</v>
      </c>
      <c r="D72" s="2">
        <f>'[7]Cumulative Stats'!D130</f>
        <v>0</v>
      </c>
      <c r="E72" s="10">
        <f>'[7]Cumulative Stats'!E130</f>
        <v>0</v>
      </c>
      <c r="F72" s="53">
        <f>'[7]Cumulative Stats'!F130</f>
        <v>0</v>
      </c>
      <c r="G72" s="2">
        <f>'[7]Cumulative Stats'!G130</f>
        <v>0</v>
      </c>
      <c r="H72" s="2">
        <f>'[7]Cumulative Stats'!H130</f>
        <v>0</v>
      </c>
      <c r="I72" s="2">
        <f>'[7]Cumulative Stats'!I130</f>
        <v>0</v>
      </c>
      <c r="J72" s="10">
        <f>'[7]Cumulative Stats'!J130</f>
        <v>0</v>
      </c>
      <c r="K72" s="10">
        <f>'[7]Cumulative Stats'!K130</f>
        <v>0</v>
      </c>
      <c r="L72" s="10">
        <f>'[7]Cumulative Stats'!L130</f>
        <v>0</v>
      </c>
      <c r="M72" s="10">
        <f t="shared" si="8"/>
        <v>0</v>
      </c>
      <c r="N72" s="10">
        <f>'[7]Cumulative Stats'!M130</f>
        <v>39.583333333333336</v>
      </c>
      <c r="O72" s="2">
        <f>'[7]Cumulative Stats'!N130</f>
        <v>0</v>
      </c>
      <c r="P72" s="2">
        <f>'[7]Cumulative Stats'!O130</f>
        <v>0</v>
      </c>
      <c r="Q72" s="10">
        <f t="shared" si="9"/>
        <v>0</v>
      </c>
      <c r="R72">
        <f t="shared" si="10"/>
        <v>0</v>
      </c>
      <c r="S72">
        <f t="shared" si="11"/>
        <v>0</v>
      </c>
    </row>
    <row r="73" spans="1:21" x14ac:dyDescent="0.15">
      <c r="A73" s="2" t="str">
        <f>'[16]Cumulative Stats'!A133</f>
        <v>Roberts</v>
      </c>
      <c r="B73" s="2" t="str">
        <f>'[16]Cumulative Stats'!B133</f>
        <v>SA</v>
      </c>
      <c r="C73" s="2">
        <f>'[16]Cumulative Stats'!C133</f>
        <v>1</v>
      </c>
      <c r="D73" s="2">
        <f>'[16]Cumulative Stats'!D133</f>
        <v>0</v>
      </c>
      <c r="E73" s="10">
        <f>'[16]Cumulative Stats'!E133</f>
        <v>0</v>
      </c>
      <c r="F73" s="53">
        <f>'[16]Cumulative Stats'!F133</f>
        <v>0</v>
      </c>
      <c r="G73" s="2">
        <f>'[16]Cumulative Stats'!G133</f>
        <v>0</v>
      </c>
      <c r="H73" s="2">
        <f>'[16]Cumulative Stats'!H133</f>
        <v>0</v>
      </c>
      <c r="I73" s="2">
        <f>'[16]Cumulative Stats'!I133</f>
        <v>0</v>
      </c>
      <c r="J73" s="10">
        <f>'[16]Cumulative Stats'!J133</f>
        <v>0</v>
      </c>
      <c r="K73" s="10">
        <f>'[16]Cumulative Stats'!K133</f>
        <v>0</v>
      </c>
      <c r="L73" s="10">
        <f>'[16]Cumulative Stats'!L133</f>
        <v>0</v>
      </c>
      <c r="M73" s="10">
        <f t="shared" si="8"/>
        <v>0</v>
      </c>
      <c r="N73" s="10">
        <f>'[16]Cumulative Stats'!M133</f>
        <v>39.583333333333336</v>
      </c>
      <c r="O73" s="2">
        <f>'[16]Cumulative Stats'!N133</f>
        <v>0</v>
      </c>
      <c r="P73" s="2">
        <f>'[16]Cumulative Stats'!O133</f>
        <v>0</v>
      </c>
      <c r="Q73" s="10">
        <f t="shared" si="9"/>
        <v>0</v>
      </c>
      <c r="R73">
        <f t="shared" si="10"/>
        <v>0</v>
      </c>
      <c r="S73">
        <f t="shared" si="11"/>
        <v>0</v>
      </c>
      <c r="T73" s="3">
        <f>+M73-S73</f>
        <v>0</v>
      </c>
    </row>
    <row r="74" spans="1:21" x14ac:dyDescent="0.15">
      <c r="A74" s="2" t="str">
        <f>'[11]Cumulative Stats'!A131</f>
        <v>Smith,C</v>
      </c>
      <c r="B74" s="2" t="str">
        <f>'[11]Cumulative Stats'!B131</f>
        <v>NO</v>
      </c>
      <c r="C74" s="2">
        <f>'[11]Cumulative Stats'!C131</f>
        <v>1</v>
      </c>
      <c r="D74" s="2">
        <f>'[11]Cumulative Stats'!D131</f>
        <v>0</v>
      </c>
      <c r="E74" s="10">
        <f>'[11]Cumulative Stats'!E131</f>
        <v>0</v>
      </c>
      <c r="F74" s="53">
        <f>'[11]Cumulative Stats'!F131</f>
        <v>0</v>
      </c>
      <c r="G74" s="2">
        <f>'[11]Cumulative Stats'!G131</f>
        <v>0</v>
      </c>
      <c r="H74" s="2">
        <f>'[11]Cumulative Stats'!H131</f>
        <v>0</v>
      </c>
      <c r="I74" s="2">
        <f>'[11]Cumulative Stats'!I131</f>
        <v>0</v>
      </c>
      <c r="J74" s="10">
        <f>'[11]Cumulative Stats'!J131</f>
        <v>0</v>
      </c>
      <c r="K74" s="10">
        <f>'[11]Cumulative Stats'!K131</f>
        <v>0</v>
      </c>
      <c r="L74" s="10">
        <f>'[11]Cumulative Stats'!L131</f>
        <v>0</v>
      </c>
      <c r="M74" s="10">
        <f t="shared" si="8"/>
        <v>0</v>
      </c>
      <c r="N74" s="10">
        <f>'[11]Cumulative Stats'!M131</f>
        <v>39.583333333333336</v>
      </c>
      <c r="O74" s="2">
        <f>'[11]Cumulative Stats'!N131</f>
        <v>0</v>
      </c>
      <c r="P74" s="2">
        <f>'[11]Cumulative Stats'!O131</f>
        <v>0</v>
      </c>
      <c r="Q74" s="10">
        <f t="shared" si="9"/>
        <v>0</v>
      </c>
      <c r="R74">
        <f t="shared" si="10"/>
        <v>0</v>
      </c>
      <c r="S74">
        <f t="shared" si="11"/>
        <v>0</v>
      </c>
      <c r="T74" s="3"/>
    </row>
    <row r="75" spans="1:21" x14ac:dyDescent="0.15">
      <c r="A75" s="2" t="str">
        <f>'[16]Cumulative Stats'!A131</f>
        <v>Mike-Mayer</v>
      </c>
      <c r="B75" s="2" t="str">
        <f>'[16]Cumulative Stats'!B131</f>
        <v>SA</v>
      </c>
      <c r="C75" s="2">
        <f>'[16]Cumulative Stats'!C131</f>
        <v>2</v>
      </c>
      <c r="D75" s="2">
        <f>'[16]Cumulative Stats'!D131</f>
        <v>0</v>
      </c>
      <c r="E75" s="10">
        <f>'[16]Cumulative Stats'!E131</f>
        <v>0</v>
      </c>
      <c r="F75" s="53">
        <f>'[16]Cumulative Stats'!F131</f>
        <v>0</v>
      </c>
      <c r="G75" s="2">
        <f>'[16]Cumulative Stats'!G131</f>
        <v>0</v>
      </c>
      <c r="H75" s="2">
        <f>'[16]Cumulative Stats'!H131</f>
        <v>0</v>
      </c>
      <c r="I75" s="2">
        <f>'[16]Cumulative Stats'!I131</f>
        <v>0</v>
      </c>
      <c r="J75" s="10">
        <f>'[16]Cumulative Stats'!J131</f>
        <v>0</v>
      </c>
      <c r="K75" s="10">
        <f>'[16]Cumulative Stats'!K131</f>
        <v>0</v>
      </c>
      <c r="L75" s="10">
        <f>'[16]Cumulative Stats'!L131</f>
        <v>0</v>
      </c>
      <c r="M75" s="10">
        <f t="shared" si="8"/>
        <v>0</v>
      </c>
      <c r="N75" s="10">
        <f>'[16]Cumulative Stats'!M131</f>
        <v>39.583333333333336</v>
      </c>
      <c r="O75" s="2">
        <f>'[16]Cumulative Stats'!N131</f>
        <v>0</v>
      </c>
      <c r="P75" s="2">
        <f>'[16]Cumulative Stats'!O131</f>
        <v>0</v>
      </c>
      <c r="Q75" s="10">
        <f t="shared" si="9"/>
        <v>0</v>
      </c>
      <c r="R75">
        <f t="shared" si="10"/>
        <v>0</v>
      </c>
      <c r="S75">
        <f t="shared" si="11"/>
        <v>0</v>
      </c>
      <c r="T75" s="3">
        <f>+M75-S75</f>
        <v>0</v>
      </c>
      <c r="U75" s="3">
        <f>AVERAGE(T44:T75)</f>
        <v>0</v>
      </c>
    </row>
    <row r="76" spans="1:21" x14ac:dyDescent="0.15">
      <c r="A76" s="2" t="str">
        <f>'[16]Cumulative Stats'!A135</f>
        <v>White,A</v>
      </c>
      <c r="B76" s="2" t="str">
        <f>'[16]Cumulative Stats'!B135</f>
        <v>SA</v>
      </c>
      <c r="C76" s="2">
        <f>'[16]Cumulative Stats'!C135</f>
        <v>6</v>
      </c>
      <c r="D76" s="2">
        <f>'[16]Cumulative Stats'!D135</f>
        <v>0</v>
      </c>
      <c r="E76" s="10">
        <f>'[16]Cumulative Stats'!E135</f>
        <v>0</v>
      </c>
      <c r="F76" s="53">
        <f>'[16]Cumulative Stats'!F135</f>
        <v>0</v>
      </c>
      <c r="G76" s="2">
        <f>'[16]Cumulative Stats'!G135</f>
        <v>0</v>
      </c>
      <c r="H76" s="2">
        <f>'[16]Cumulative Stats'!H135</f>
        <v>0</v>
      </c>
      <c r="I76" s="2">
        <f>'[16]Cumulative Stats'!I135</f>
        <v>1</v>
      </c>
      <c r="J76" s="10">
        <f>'[16]Cumulative Stats'!J135</f>
        <v>0</v>
      </c>
      <c r="K76" s="10">
        <f>'[16]Cumulative Stats'!K135</f>
        <v>16.666666666666664</v>
      </c>
      <c r="L76" s="10">
        <f>'[16]Cumulative Stats'!L135</f>
        <v>0</v>
      </c>
      <c r="M76" s="10">
        <f t="shared" si="8"/>
        <v>0</v>
      </c>
      <c r="N76" s="10">
        <f>'[16]Cumulative Stats'!M135</f>
        <v>0</v>
      </c>
      <c r="O76" s="2">
        <f>'[16]Cumulative Stats'!N135</f>
        <v>0</v>
      </c>
      <c r="P76" s="2">
        <f>'[16]Cumulative Stats'!O135</f>
        <v>0</v>
      </c>
      <c r="Q76" s="10">
        <f t="shared" si="9"/>
        <v>0</v>
      </c>
      <c r="R76">
        <f t="shared" si="10"/>
        <v>0</v>
      </c>
      <c r="S76">
        <f t="shared" si="11"/>
        <v>0</v>
      </c>
    </row>
    <row r="77" spans="1:21" x14ac:dyDescent="0.15">
      <c r="A77" s="2"/>
      <c r="B77" s="2"/>
      <c r="C77" s="2"/>
      <c r="D77" s="2"/>
      <c r="E77" s="10"/>
      <c r="F77" s="53"/>
      <c r="G77" s="2"/>
      <c r="H77" s="2"/>
      <c r="I77" s="2"/>
      <c r="J77" s="10"/>
      <c r="K77" s="10"/>
      <c r="L77" s="10"/>
      <c r="M77" s="10">
        <f t="shared" si="8"/>
        <v>0</v>
      </c>
      <c r="N77" s="10"/>
      <c r="O77" s="2"/>
      <c r="P77" s="2"/>
      <c r="Q77" s="10">
        <f t="shared" si="9"/>
        <v>0</v>
      </c>
      <c r="R77">
        <f t="shared" si="10"/>
        <v>-1</v>
      </c>
      <c r="S77">
        <f t="shared" si="11"/>
        <v>0</v>
      </c>
    </row>
    <row r="78" spans="1:21" x14ac:dyDescent="0.15">
      <c r="A78" s="2"/>
      <c r="B78" s="2"/>
      <c r="C78" s="2"/>
      <c r="D78" s="2"/>
      <c r="E78" s="10"/>
      <c r="F78" s="53"/>
      <c r="G78" s="2"/>
      <c r="H78" s="2"/>
      <c r="I78" s="2"/>
      <c r="J78" s="10"/>
      <c r="K78" s="10"/>
      <c r="L78" s="10"/>
      <c r="M78" s="10">
        <f t="shared" si="8"/>
        <v>0</v>
      </c>
      <c r="N78" s="10"/>
      <c r="O78" s="2"/>
      <c r="P78" s="2"/>
      <c r="Q78" s="10">
        <f t="shared" si="9"/>
        <v>0</v>
      </c>
      <c r="R78">
        <f t="shared" si="10"/>
        <v>-1</v>
      </c>
      <c r="S78">
        <f t="shared" si="11"/>
        <v>0</v>
      </c>
    </row>
    <row r="79" spans="1:21" x14ac:dyDescent="0.15">
      <c r="A79" s="2"/>
      <c r="B79" s="2"/>
      <c r="C79" s="2"/>
      <c r="D79" s="2"/>
      <c r="E79" s="10"/>
      <c r="F79" s="53"/>
      <c r="G79" s="2"/>
      <c r="H79" s="2"/>
      <c r="I79" s="2"/>
      <c r="J79" s="10"/>
      <c r="K79" s="10"/>
      <c r="L79" s="10"/>
      <c r="M79" s="10">
        <f t="shared" si="8"/>
        <v>0</v>
      </c>
      <c r="N79" s="10"/>
      <c r="O79" s="2"/>
      <c r="P79" s="2"/>
      <c r="Q79" s="10">
        <f t="shared" si="9"/>
        <v>0</v>
      </c>
      <c r="R79">
        <f t="shared" si="10"/>
        <v>-1</v>
      </c>
      <c r="S79">
        <f t="shared" si="11"/>
        <v>0</v>
      </c>
    </row>
    <row r="80" spans="1:21" x14ac:dyDescent="0.15">
      <c r="A80" s="2"/>
      <c r="B80" s="2"/>
      <c r="C80" s="2"/>
      <c r="D80" s="2"/>
      <c r="E80" s="10"/>
      <c r="F80" s="53"/>
      <c r="G80" s="2"/>
      <c r="H80" s="2"/>
      <c r="I80" s="2"/>
      <c r="J80" s="10"/>
      <c r="K80" s="10"/>
      <c r="L80" s="10"/>
      <c r="M80" s="10">
        <f t="shared" si="8"/>
        <v>0</v>
      </c>
      <c r="N80" s="10"/>
      <c r="O80" s="2"/>
      <c r="P80" s="2"/>
      <c r="Q80" s="10">
        <f t="shared" si="9"/>
        <v>0</v>
      </c>
      <c r="R80">
        <f t="shared" si="10"/>
        <v>-1</v>
      </c>
      <c r="S80">
        <f t="shared" si="11"/>
        <v>0</v>
      </c>
    </row>
    <row r="81" spans="1:19" x14ac:dyDescent="0.15">
      <c r="A81" s="2"/>
      <c r="B81" s="2"/>
      <c r="C81" s="2"/>
      <c r="D81" s="2"/>
      <c r="E81" s="10"/>
      <c r="F81" s="53"/>
      <c r="G81" s="2"/>
      <c r="H81" s="2"/>
      <c r="I81" s="2"/>
      <c r="J81" s="10"/>
      <c r="K81" s="10"/>
      <c r="L81" s="10"/>
      <c r="M81" s="10">
        <f t="shared" si="8"/>
        <v>0</v>
      </c>
      <c r="N81" s="10"/>
      <c r="O81" s="2"/>
      <c r="P81" s="2"/>
      <c r="Q81" s="10">
        <f t="shared" si="9"/>
        <v>0</v>
      </c>
      <c r="R81">
        <f t="shared" si="10"/>
        <v>-1</v>
      </c>
      <c r="S81">
        <f t="shared" si="11"/>
        <v>0</v>
      </c>
    </row>
    <row r="82" spans="1:19" x14ac:dyDescent="0.15">
      <c r="A82" s="112"/>
      <c r="B82" s="2"/>
      <c r="C82" s="2"/>
      <c r="D82" s="2"/>
      <c r="E82" s="10"/>
      <c r="F82" s="53"/>
      <c r="G82" s="2"/>
      <c r="H82" s="2"/>
      <c r="I82" s="2"/>
      <c r="J82" s="10"/>
      <c r="K82" s="10"/>
      <c r="L82" s="10"/>
      <c r="M82" s="10"/>
      <c r="N82" s="10"/>
      <c r="O82" s="2"/>
      <c r="P82" s="2"/>
      <c r="Q82" s="10"/>
      <c r="R82">
        <f t="shared" si="10"/>
        <v>-1</v>
      </c>
      <c r="S82">
        <f t="shared" si="11"/>
        <v>0</v>
      </c>
    </row>
    <row r="83" spans="1:19" x14ac:dyDescent="0.15">
      <c r="A83" s="112"/>
      <c r="B83" s="2"/>
      <c r="C83" s="2"/>
      <c r="D83" s="2"/>
      <c r="E83" s="10"/>
      <c r="F83" s="53"/>
      <c r="G83" s="2"/>
      <c r="H83" s="2"/>
      <c r="I83" s="2"/>
      <c r="J83" s="10"/>
      <c r="K83" s="10"/>
      <c r="L83" s="10"/>
      <c r="M83" s="10"/>
      <c r="N83" s="10"/>
      <c r="O83" s="2"/>
      <c r="P83" s="2"/>
      <c r="Q83" s="10"/>
      <c r="R83">
        <f t="shared" si="10"/>
        <v>-1</v>
      </c>
      <c r="S83">
        <f t="shared" si="11"/>
        <v>0</v>
      </c>
    </row>
    <row r="84" spans="1:19" x14ac:dyDescent="0.15">
      <c r="A84" s="2"/>
      <c r="B84" s="2"/>
      <c r="C84" s="2"/>
      <c r="D84" s="2"/>
      <c r="E84" s="10"/>
      <c r="F84" s="53"/>
      <c r="G84" s="2"/>
      <c r="H84" s="2"/>
      <c r="I84" s="2"/>
      <c r="J84" s="10"/>
      <c r="K84" s="10"/>
      <c r="L84" s="10"/>
      <c r="M84" s="10"/>
      <c r="N84" s="10"/>
      <c r="O84" s="2"/>
      <c r="P84" s="2"/>
      <c r="Q84" s="10"/>
      <c r="R84">
        <f t="shared" si="10"/>
        <v>-1</v>
      </c>
      <c r="S84">
        <f t="shared" si="11"/>
        <v>0</v>
      </c>
    </row>
    <row r="85" spans="1:19" x14ac:dyDescent="0.15">
      <c r="A85" s="2"/>
      <c r="B85" s="2"/>
      <c r="C85" s="2"/>
      <c r="D85" s="2"/>
      <c r="E85" s="10"/>
      <c r="F85" s="53"/>
      <c r="G85" s="2"/>
      <c r="H85" s="2"/>
      <c r="I85" s="2"/>
      <c r="J85" s="10"/>
      <c r="K85" s="10"/>
      <c r="L85" s="10"/>
      <c r="M85" s="10"/>
      <c r="N85" s="10"/>
      <c r="O85" s="2"/>
      <c r="P85" s="2"/>
      <c r="Q85" s="10"/>
      <c r="R85">
        <f t="shared" si="10"/>
        <v>-1</v>
      </c>
      <c r="S85">
        <f t="shared" si="11"/>
        <v>0</v>
      </c>
    </row>
    <row r="86" spans="1:19" x14ac:dyDescent="0.15">
      <c r="A86" s="2"/>
      <c r="B86" s="2"/>
      <c r="C86" s="2"/>
      <c r="D86" s="2"/>
      <c r="E86" s="10"/>
      <c r="F86" s="53"/>
      <c r="G86" s="2"/>
      <c r="H86" s="2"/>
      <c r="I86" s="2"/>
      <c r="J86" s="10"/>
      <c r="K86" s="10"/>
      <c r="L86" s="10"/>
      <c r="M86" s="10"/>
      <c r="N86" s="10"/>
      <c r="O86" s="2"/>
      <c r="P86" s="2"/>
      <c r="Q86" s="10"/>
      <c r="R86">
        <f t="shared" si="10"/>
        <v>-1</v>
      </c>
      <c r="S86">
        <f t="shared" si="11"/>
        <v>0</v>
      </c>
    </row>
    <row r="87" spans="1:19" x14ac:dyDescent="0.15">
      <c r="A87" s="2"/>
      <c r="B87" s="2"/>
      <c r="C87" s="2"/>
      <c r="D87" s="2"/>
      <c r="E87" s="10"/>
      <c r="F87" s="53"/>
      <c r="G87" s="2"/>
      <c r="H87" s="2"/>
      <c r="I87" s="2"/>
      <c r="J87" s="10"/>
      <c r="K87" s="10"/>
      <c r="L87" s="10"/>
      <c r="M87" s="10"/>
      <c r="N87" s="10"/>
      <c r="O87" s="2"/>
      <c r="P87" s="2"/>
      <c r="Q87" s="10"/>
      <c r="R87">
        <f t="shared" si="10"/>
        <v>-1</v>
      </c>
      <c r="S87">
        <f t="shared" si="11"/>
        <v>0</v>
      </c>
    </row>
    <row r="88" spans="1:19" x14ac:dyDescent="0.15">
      <c r="A88" s="2"/>
      <c r="B88" s="2"/>
      <c r="C88" s="2"/>
      <c r="D88" s="2"/>
      <c r="E88" s="10"/>
      <c r="F88" s="53"/>
      <c r="G88" s="2"/>
      <c r="H88" s="2"/>
      <c r="I88" s="2"/>
      <c r="J88" s="10"/>
      <c r="K88" s="10"/>
      <c r="L88" s="10"/>
      <c r="M88" s="10"/>
      <c r="N88" s="10"/>
      <c r="O88" s="2"/>
      <c r="P88" s="2"/>
      <c r="Q88" s="10"/>
      <c r="R88">
        <f t="shared" si="10"/>
        <v>-1</v>
      </c>
      <c r="S88">
        <f t="shared" si="11"/>
        <v>0</v>
      </c>
    </row>
    <row r="89" spans="1:19" x14ac:dyDescent="0.15">
      <c r="A89" s="2"/>
      <c r="B89" s="2"/>
      <c r="C89" s="2"/>
      <c r="D89" s="2"/>
      <c r="E89" s="10"/>
      <c r="F89" s="53"/>
      <c r="G89" s="2"/>
      <c r="H89" s="2"/>
      <c r="I89" s="2"/>
      <c r="J89" s="10"/>
      <c r="K89" s="10"/>
      <c r="L89" s="10"/>
      <c r="M89" s="10"/>
      <c r="N89" s="10"/>
      <c r="O89" s="2"/>
      <c r="P89" s="2"/>
      <c r="Q89" s="10"/>
      <c r="R89">
        <f t="shared" si="10"/>
        <v>-1</v>
      </c>
      <c r="S89">
        <f t="shared" si="11"/>
        <v>0</v>
      </c>
    </row>
    <row r="90" spans="1:19" x14ac:dyDescent="0.15">
      <c r="A90" s="2"/>
      <c r="B90" s="2"/>
      <c r="C90" s="2"/>
      <c r="D90" s="2"/>
      <c r="E90" s="10"/>
      <c r="F90" s="53"/>
      <c r="G90" s="2"/>
      <c r="H90" s="2"/>
      <c r="I90" s="2"/>
      <c r="J90" s="10"/>
      <c r="K90" s="10"/>
      <c r="L90" s="10"/>
      <c r="M90" s="10"/>
      <c r="N90" s="10"/>
      <c r="O90" s="113"/>
      <c r="P90" s="2"/>
      <c r="Q90" s="10"/>
      <c r="R90">
        <f t="shared" si="10"/>
        <v>-1</v>
      </c>
      <c r="S90">
        <f t="shared" si="11"/>
        <v>0</v>
      </c>
    </row>
    <row r="91" spans="1:19" x14ac:dyDescent="0.15">
      <c r="A91" s="2"/>
      <c r="B91" s="2"/>
      <c r="C91" s="2"/>
      <c r="D91" s="2"/>
      <c r="E91" s="10"/>
      <c r="F91" s="53"/>
      <c r="G91" s="2"/>
      <c r="H91" s="2"/>
      <c r="I91" s="2"/>
      <c r="J91" s="10"/>
      <c r="K91" s="10"/>
      <c r="L91" s="10"/>
      <c r="M91" s="10"/>
      <c r="N91" s="10"/>
      <c r="O91" s="2"/>
      <c r="P91" s="2"/>
      <c r="Q91" s="10"/>
      <c r="R91">
        <f t="shared" si="10"/>
        <v>-1</v>
      </c>
      <c r="S91">
        <f t="shared" si="11"/>
        <v>0</v>
      </c>
    </row>
    <row r="92" spans="1:19" x14ac:dyDescent="0.15">
      <c r="A92" s="2"/>
      <c r="B92" s="2"/>
      <c r="C92" s="2"/>
      <c r="D92" s="2"/>
      <c r="E92" s="10"/>
      <c r="F92" s="53"/>
      <c r="G92" s="2"/>
      <c r="H92" s="2"/>
      <c r="I92" s="2"/>
      <c r="J92" s="10"/>
      <c r="K92" s="10"/>
      <c r="L92" s="10"/>
      <c r="M92" s="10"/>
      <c r="N92" s="10"/>
      <c r="O92" s="2"/>
      <c r="P92" s="2"/>
      <c r="Q92" s="10"/>
      <c r="R92">
        <f t="shared" si="10"/>
        <v>-1</v>
      </c>
      <c r="S92">
        <f t="shared" si="11"/>
        <v>0</v>
      </c>
    </row>
    <row r="93" spans="1:19" x14ac:dyDescent="0.15">
      <c r="A93" s="2"/>
      <c r="B93" s="2"/>
      <c r="C93" s="2"/>
      <c r="D93" s="2"/>
      <c r="E93" s="10"/>
      <c r="F93" s="53"/>
      <c r="G93" s="2"/>
      <c r="H93" s="2"/>
      <c r="I93" s="2"/>
      <c r="J93" s="10"/>
      <c r="K93" s="10"/>
      <c r="L93" s="10"/>
      <c r="M93" s="10"/>
      <c r="N93" s="10"/>
      <c r="O93" s="2"/>
      <c r="P93" s="2"/>
      <c r="Q93" s="10"/>
      <c r="R93">
        <f t="shared" si="10"/>
        <v>-1</v>
      </c>
      <c r="S93">
        <f t="shared" si="11"/>
        <v>0</v>
      </c>
    </row>
    <row r="94" spans="1:19" x14ac:dyDescent="0.15">
      <c r="A94" s="2"/>
      <c r="B94" s="2"/>
      <c r="C94" s="2"/>
      <c r="D94" s="2"/>
      <c r="E94" s="10"/>
      <c r="F94" s="2"/>
      <c r="G94" s="2"/>
      <c r="H94" s="2"/>
      <c r="I94" s="2"/>
      <c r="J94" s="10"/>
      <c r="K94" s="10"/>
      <c r="L94" s="10"/>
      <c r="M94" s="10"/>
      <c r="N94" s="10"/>
      <c r="O94" s="113"/>
      <c r="P94" s="113"/>
      <c r="Q94" s="10"/>
      <c r="R94">
        <f t="shared" si="10"/>
        <v>-1</v>
      </c>
      <c r="S94">
        <f t="shared" si="11"/>
        <v>0</v>
      </c>
    </row>
    <row r="95" spans="1:19" x14ac:dyDescent="0.15">
      <c r="A95" s="2"/>
      <c r="B95" s="2"/>
      <c r="C95" s="2"/>
      <c r="D95" s="2"/>
      <c r="E95" s="10"/>
      <c r="F95" s="53"/>
      <c r="G95" s="2"/>
      <c r="H95" s="2"/>
      <c r="I95" s="2"/>
      <c r="J95" s="10"/>
      <c r="K95" s="10"/>
      <c r="L95" s="10"/>
      <c r="M95" s="10"/>
      <c r="N95" s="10"/>
      <c r="O95" s="2"/>
      <c r="P95" s="2"/>
      <c r="Q95" s="10"/>
      <c r="R95">
        <f t="shared" si="10"/>
        <v>-1</v>
      </c>
      <c r="S95">
        <f t="shared" si="11"/>
        <v>0</v>
      </c>
    </row>
    <row r="96" spans="1:19" x14ac:dyDescent="0.15">
      <c r="A96" s="2"/>
      <c r="B96" s="2"/>
      <c r="C96" s="2"/>
      <c r="D96" s="2"/>
      <c r="E96" s="10"/>
      <c r="F96" s="53"/>
      <c r="G96" s="2"/>
      <c r="H96" s="2"/>
      <c r="I96" s="2"/>
      <c r="J96" s="10"/>
      <c r="K96" s="10"/>
      <c r="L96" s="10"/>
      <c r="M96" s="10"/>
      <c r="N96" s="10"/>
      <c r="O96" s="113"/>
      <c r="P96" s="2"/>
      <c r="Q96" s="10"/>
      <c r="R96">
        <f t="shared" si="10"/>
        <v>-1</v>
      </c>
      <c r="S96">
        <f t="shared" si="11"/>
        <v>0</v>
      </c>
    </row>
    <row r="97" spans="1:19" x14ac:dyDescent="0.15">
      <c r="A97" s="2"/>
      <c r="B97" s="2"/>
      <c r="C97" s="2"/>
      <c r="D97" s="2"/>
      <c r="E97" s="10"/>
      <c r="F97" s="2"/>
      <c r="G97" s="2"/>
      <c r="H97" s="2"/>
      <c r="I97" s="2"/>
      <c r="J97" s="10"/>
      <c r="K97" s="10"/>
      <c r="L97" s="10"/>
      <c r="M97" s="10"/>
      <c r="N97" s="10"/>
      <c r="O97" s="2"/>
      <c r="P97" s="2"/>
      <c r="Q97" s="10"/>
      <c r="R97">
        <f t="shared" si="10"/>
        <v>-1</v>
      </c>
      <c r="S97">
        <f t="shared" si="11"/>
        <v>0</v>
      </c>
    </row>
    <row r="98" spans="1:19" x14ac:dyDescent="0.15">
      <c r="A98" s="2"/>
      <c r="B98" s="2"/>
      <c r="C98" s="2"/>
      <c r="D98" s="2"/>
      <c r="E98" s="10"/>
      <c r="F98" s="53"/>
      <c r="G98" s="2"/>
      <c r="H98" s="2"/>
      <c r="I98" s="2"/>
      <c r="J98" s="10"/>
      <c r="K98" s="10"/>
      <c r="L98" s="10"/>
      <c r="M98" s="10"/>
      <c r="N98" s="10"/>
      <c r="O98" s="2"/>
      <c r="P98" s="2"/>
      <c r="Q98" s="10"/>
      <c r="R98">
        <f t="shared" si="10"/>
        <v>-1</v>
      </c>
      <c r="S98">
        <f t="shared" si="11"/>
        <v>0</v>
      </c>
    </row>
    <row r="99" spans="1:19" x14ac:dyDescent="0.15">
      <c r="A99" s="2"/>
      <c r="B99" s="2"/>
      <c r="C99" s="2"/>
      <c r="D99" s="2"/>
      <c r="E99" s="10"/>
      <c r="F99" s="53"/>
      <c r="G99" s="2"/>
      <c r="H99" s="2"/>
      <c r="I99" s="2"/>
      <c r="J99" s="10"/>
      <c r="K99" s="10"/>
      <c r="L99" s="10"/>
      <c r="M99" s="10"/>
      <c r="N99" s="10"/>
      <c r="O99" s="2"/>
      <c r="P99" s="2"/>
      <c r="Q99" s="10"/>
      <c r="R99">
        <f t="shared" ref="R99:R106" si="12">IF(C99&gt;=$B$1*14,1,IF(C99+P99=0,-1,0))</f>
        <v>-1</v>
      </c>
      <c r="S99">
        <f t="shared" ref="S99:S106" si="13">IF(C99&gt;=$V$34*$B$1,1,0)</f>
        <v>0</v>
      </c>
    </row>
    <row r="100" spans="1:19" x14ac:dyDescent="0.15">
      <c r="A100" s="2"/>
      <c r="B100" s="2"/>
      <c r="C100" s="2"/>
      <c r="D100" s="2"/>
      <c r="E100" s="10"/>
      <c r="F100" s="53"/>
      <c r="G100" s="2"/>
      <c r="H100" s="2"/>
      <c r="I100" s="2"/>
      <c r="J100" s="10"/>
      <c r="K100" s="10"/>
      <c r="L100" s="10"/>
      <c r="M100" s="10"/>
      <c r="N100" s="10"/>
      <c r="O100" s="2"/>
      <c r="P100" s="2"/>
      <c r="Q100" s="10"/>
      <c r="R100">
        <f t="shared" si="12"/>
        <v>-1</v>
      </c>
      <c r="S100">
        <f t="shared" si="13"/>
        <v>0</v>
      </c>
    </row>
    <row r="101" spans="1:19" x14ac:dyDescent="0.15">
      <c r="A101" s="2"/>
      <c r="B101" s="2"/>
      <c r="C101" s="2"/>
      <c r="D101" s="2"/>
      <c r="E101" s="10"/>
      <c r="F101" s="53"/>
      <c r="G101" s="2"/>
      <c r="H101" s="2"/>
      <c r="I101" s="2"/>
      <c r="J101" s="10"/>
      <c r="K101" s="10"/>
      <c r="L101" s="10"/>
      <c r="M101" s="10"/>
      <c r="N101" s="10"/>
      <c r="O101" s="2"/>
      <c r="P101" s="2"/>
      <c r="Q101" s="10"/>
      <c r="R101">
        <f t="shared" si="12"/>
        <v>-1</v>
      </c>
      <c r="S101">
        <f t="shared" si="13"/>
        <v>0</v>
      </c>
    </row>
    <row r="102" spans="1:19" x14ac:dyDescent="0.15">
      <c r="A102" s="2"/>
      <c r="B102" s="2"/>
      <c r="C102" s="2"/>
      <c r="D102" s="2"/>
      <c r="E102" s="10"/>
      <c r="F102" s="2"/>
      <c r="G102" s="2"/>
      <c r="H102" s="2"/>
      <c r="I102" s="2"/>
      <c r="J102" s="10"/>
      <c r="K102" s="10"/>
      <c r="L102" s="10"/>
      <c r="M102" s="10"/>
      <c r="N102" s="10"/>
      <c r="O102" s="2"/>
      <c r="P102" s="2"/>
      <c r="Q102" s="10"/>
      <c r="R102">
        <f t="shared" si="12"/>
        <v>-1</v>
      </c>
      <c r="S102">
        <f t="shared" si="13"/>
        <v>0</v>
      </c>
    </row>
    <row r="103" spans="1:19" x14ac:dyDescent="0.15">
      <c r="A103" s="2"/>
      <c r="B103" s="2"/>
      <c r="C103" s="2"/>
      <c r="D103" s="2"/>
      <c r="E103" s="10"/>
      <c r="F103" s="53"/>
      <c r="G103" s="2"/>
      <c r="H103" s="2"/>
      <c r="I103" s="2"/>
      <c r="J103" s="10"/>
      <c r="K103" s="10"/>
      <c r="L103" s="10"/>
      <c r="M103" s="10"/>
      <c r="N103" s="10"/>
      <c r="O103" s="2"/>
      <c r="P103" s="2"/>
      <c r="Q103" s="10"/>
      <c r="R103">
        <f t="shared" si="12"/>
        <v>-1</v>
      </c>
      <c r="S103">
        <f t="shared" si="13"/>
        <v>0</v>
      </c>
    </row>
    <row r="104" spans="1:19" x14ac:dyDescent="0.15">
      <c r="A104" s="2"/>
      <c r="B104" s="2"/>
      <c r="C104" s="2"/>
      <c r="D104" s="2"/>
      <c r="E104" s="10"/>
      <c r="F104" s="53"/>
      <c r="G104" s="2"/>
      <c r="H104" s="2"/>
      <c r="I104" s="2"/>
      <c r="J104" s="10"/>
      <c r="K104" s="10"/>
      <c r="L104" s="10"/>
      <c r="M104" s="10"/>
      <c r="N104" s="10"/>
      <c r="O104" s="2"/>
      <c r="P104" s="2"/>
      <c r="Q104" s="10"/>
      <c r="R104">
        <f t="shared" si="12"/>
        <v>-1</v>
      </c>
      <c r="S104">
        <f t="shared" si="13"/>
        <v>0</v>
      </c>
    </row>
    <row r="105" spans="1:19" x14ac:dyDescent="0.15">
      <c r="A105" s="2"/>
      <c r="B105" s="2"/>
      <c r="C105" s="2"/>
      <c r="D105" s="2"/>
      <c r="E105" s="10"/>
      <c r="F105" s="2"/>
      <c r="G105" s="2"/>
      <c r="H105" s="2"/>
      <c r="I105" s="2"/>
      <c r="J105" s="10"/>
      <c r="K105" s="10"/>
      <c r="L105" s="10"/>
      <c r="M105" s="10"/>
      <c r="N105" s="10"/>
      <c r="O105" s="2"/>
      <c r="P105" s="2"/>
      <c r="Q105" s="10"/>
      <c r="R105">
        <f t="shared" si="12"/>
        <v>-1</v>
      </c>
      <c r="S105">
        <f t="shared" si="13"/>
        <v>0</v>
      </c>
    </row>
    <row r="106" spans="1:19" x14ac:dyDescent="0.15">
      <c r="A106" s="2"/>
      <c r="B106" s="2"/>
      <c r="C106" s="2"/>
      <c r="D106" s="2"/>
      <c r="E106" s="10"/>
      <c r="F106" s="53"/>
      <c r="G106" s="2"/>
      <c r="H106" s="2"/>
      <c r="I106" s="2"/>
      <c r="J106" s="10"/>
      <c r="K106" s="10"/>
      <c r="L106" s="10"/>
      <c r="M106" s="10"/>
      <c r="N106" s="10"/>
      <c r="O106" s="2"/>
      <c r="P106" s="2"/>
      <c r="Q106" s="10"/>
      <c r="R106">
        <f t="shared" si="12"/>
        <v>-1</v>
      </c>
      <c r="S106">
        <f t="shared" si="13"/>
        <v>0</v>
      </c>
    </row>
    <row r="107" spans="1:19" x14ac:dyDescent="0.15">
      <c r="A107" s="112"/>
      <c r="B107" s="2"/>
      <c r="C107" s="2"/>
      <c r="D107" s="2"/>
      <c r="E107" s="10"/>
      <c r="F107" s="53"/>
      <c r="G107" s="2"/>
      <c r="H107" s="2"/>
      <c r="I107" s="2"/>
      <c r="J107" s="10"/>
      <c r="K107" s="10"/>
      <c r="L107" s="10"/>
      <c r="M107" s="10"/>
      <c r="N107" s="10"/>
      <c r="O107" s="2"/>
      <c r="P107" s="2"/>
      <c r="Q107" s="10"/>
    </row>
    <row r="108" spans="1:19" x14ac:dyDescent="0.15">
      <c r="A108" s="112"/>
      <c r="B108" s="2"/>
      <c r="C108" s="2"/>
      <c r="D108" s="2"/>
      <c r="E108" s="10"/>
      <c r="F108" s="53"/>
      <c r="G108" s="2"/>
      <c r="H108" s="2"/>
      <c r="I108" s="2"/>
      <c r="J108" s="10"/>
      <c r="K108" s="10"/>
      <c r="L108" s="10"/>
      <c r="M108" s="10"/>
      <c r="N108" s="10"/>
      <c r="O108" s="2"/>
      <c r="P108" s="2"/>
      <c r="Q108" s="10"/>
    </row>
    <row r="109" spans="1:19" x14ac:dyDescent="0.15">
      <c r="A109" s="2"/>
      <c r="B109" s="2"/>
      <c r="C109" s="2"/>
      <c r="D109" s="2"/>
      <c r="E109" s="10"/>
      <c r="F109" s="53"/>
      <c r="G109" s="2"/>
      <c r="H109" s="2"/>
      <c r="I109" s="2"/>
      <c r="J109" s="10"/>
      <c r="K109" s="10"/>
      <c r="L109" s="10"/>
      <c r="M109" s="10">
        <f t="shared" ref="M109" si="14">IF(D109=0,0,F109/D109)</f>
        <v>0</v>
      </c>
      <c r="N109" s="10"/>
      <c r="O109" s="2"/>
      <c r="P109" s="2"/>
      <c r="Q109" s="10">
        <f t="shared" ref="Q109" si="15">IF(P109+C109=0,0,+P109/(P109+C109)*100)</f>
        <v>0</v>
      </c>
      <c r="R109">
        <f t="shared" ref="R109" si="16">IF(C109&gt;=$B$1*14,1,IF(C109+P109=0,-1,0))</f>
        <v>-1</v>
      </c>
      <c r="S109">
        <f t="shared" ref="S109" si="17">IF(C109&gt;=$V$34*$B$1,1,0)</f>
        <v>0</v>
      </c>
    </row>
    <row r="110" spans="1:19" x14ac:dyDescent="0.15">
      <c r="E110" s="10"/>
      <c r="F110" s="38"/>
      <c r="J110" s="10"/>
      <c r="K110" s="10"/>
      <c r="L110" s="10"/>
      <c r="M110" s="10"/>
      <c r="N110" s="10"/>
      <c r="Q110" s="10"/>
    </row>
    <row r="111" spans="1:19" x14ac:dyDescent="0.15">
      <c r="E111" s="10"/>
      <c r="F111" s="38"/>
      <c r="J111" s="10"/>
      <c r="K111" s="10"/>
      <c r="L111" s="10"/>
      <c r="M111" s="10"/>
      <c r="N111" s="10"/>
      <c r="Q111" s="10"/>
    </row>
    <row r="112" spans="1:19" x14ac:dyDescent="0.15">
      <c r="B112" s="1"/>
      <c r="E112" s="10"/>
      <c r="F112" s="38"/>
      <c r="J112" s="10"/>
      <c r="K112" s="10"/>
      <c r="L112" s="10"/>
      <c r="M112" s="10"/>
      <c r="N112" s="10"/>
      <c r="O112" s="11"/>
      <c r="Q112" s="10"/>
    </row>
    <row r="113" spans="1:29" x14ac:dyDescent="0.15">
      <c r="E113" s="10"/>
      <c r="F113" s="38"/>
      <c r="J113" s="10"/>
      <c r="K113" s="10"/>
      <c r="L113" s="10"/>
      <c r="M113" s="10"/>
      <c r="N113" s="10"/>
      <c r="Q113" s="10"/>
    </row>
    <row r="114" spans="1:29" x14ac:dyDescent="0.15">
      <c r="A114" t="s">
        <v>222</v>
      </c>
      <c r="E114" s="10"/>
      <c r="F114" s="38"/>
      <c r="J114" s="10"/>
      <c r="K114" s="10"/>
      <c r="L114" s="10"/>
      <c r="M114" s="10"/>
      <c r="N114" s="10"/>
      <c r="Q114" s="10"/>
    </row>
    <row r="115" spans="1:29" x14ac:dyDescent="0.15">
      <c r="C115" s="7"/>
      <c r="D115" s="7"/>
      <c r="E115" s="9" t="s">
        <v>71</v>
      </c>
      <c r="F115" s="7" t="s">
        <v>72</v>
      </c>
      <c r="G115" s="7"/>
      <c r="H115" s="7"/>
      <c r="I115" s="7" t="s">
        <v>73</v>
      </c>
      <c r="J115" s="7" t="s">
        <v>74</v>
      </c>
      <c r="K115" s="7" t="s">
        <v>71</v>
      </c>
      <c r="L115" s="7" t="s">
        <v>57</v>
      </c>
      <c r="M115" s="7"/>
      <c r="N115" s="7"/>
      <c r="Q115" t="s">
        <v>115</v>
      </c>
    </row>
    <row r="116" spans="1:29" x14ac:dyDescent="0.15">
      <c r="C116" s="7" t="s">
        <v>63</v>
      </c>
      <c r="D116" s="7" t="s">
        <v>64</v>
      </c>
      <c r="E116" s="9" t="s">
        <v>64</v>
      </c>
      <c r="F116" s="7" t="s">
        <v>65</v>
      </c>
      <c r="G116" s="7" t="s">
        <v>59</v>
      </c>
      <c r="H116" s="7" t="s">
        <v>66</v>
      </c>
      <c r="I116" s="6" t="s">
        <v>67</v>
      </c>
      <c r="J116" s="7" t="s">
        <v>59</v>
      </c>
      <c r="K116" s="7" t="s">
        <v>68</v>
      </c>
      <c r="L116" s="7" t="s">
        <v>69</v>
      </c>
      <c r="M116" s="7" t="s">
        <v>120</v>
      </c>
      <c r="N116" s="7" t="s">
        <v>70</v>
      </c>
      <c r="O116" s="7" t="s">
        <v>60</v>
      </c>
      <c r="P116" s="7" t="s">
        <v>116</v>
      </c>
      <c r="Q116" s="7" t="s">
        <v>71</v>
      </c>
    </row>
    <row r="117" spans="1:29" x14ac:dyDescent="0.15">
      <c r="A117" s="112" t="str">
        <f>'[4]Cumulative Stats'!A129</f>
        <v>Hobart</v>
      </c>
      <c r="B117" s="112" t="str">
        <f>'[4]Cumulative Stats'!B129</f>
        <v>Den</v>
      </c>
      <c r="C117" s="112">
        <f>'[4]Cumulative Stats'!C129</f>
        <v>74</v>
      </c>
      <c r="D117" s="112">
        <f>'[4]Cumulative Stats'!D129</f>
        <v>27</v>
      </c>
      <c r="E117" s="112">
        <f>'[4]Cumulative Stats'!E129</f>
        <v>36.486486486486484</v>
      </c>
      <c r="F117" s="112">
        <f>'[4]Cumulative Stats'!F129</f>
        <v>395</v>
      </c>
      <c r="G117" s="112">
        <f>'[4]Cumulative Stats'!G129</f>
        <v>2</v>
      </c>
      <c r="H117" s="112">
        <f>'[4]Cumulative Stats'!H129</f>
        <v>32</v>
      </c>
      <c r="I117" s="112">
        <f>'[4]Cumulative Stats'!I129</f>
        <v>3</v>
      </c>
      <c r="J117" s="112">
        <f>'[4]Cumulative Stats'!J129</f>
        <v>2.7027027027027026</v>
      </c>
      <c r="K117" s="112">
        <f>'[4]Cumulative Stats'!K129</f>
        <v>4.0540540540540544</v>
      </c>
      <c r="L117" s="112">
        <f>'[4]Cumulative Stats'!L129</f>
        <v>5.3378378378378377</v>
      </c>
      <c r="M117" s="10">
        <f t="shared" ref="M117:M118" si="18">IF(D117=0,0,F117/D117)</f>
        <v>14.62962962962963</v>
      </c>
      <c r="N117" s="112">
        <f>'[4]Cumulative Stats'!M129</f>
        <v>46.846846846846837</v>
      </c>
      <c r="O117" s="112">
        <f>'[4]Cumulative Stats'!N129</f>
        <v>0</v>
      </c>
      <c r="P117" s="112">
        <f>'[4]Cumulative Stats'!O129</f>
        <v>6</v>
      </c>
      <c r="Q117" s="10">
        <f t="shared" ref="Q117:Q118" si="19">IF(P117+C117=0,0,+P117/(P117+C117)*100)</f>
        <v>7.5</v>
      </c>
    </row>
    <row r="118" spans="1:29" x14ac:dyDescent="0.15">
      <c r="A118" s="112" t="str">
        <f>'[6]Cumulative Stats'!A129</f>
        <v>Hobart</v>
      </c>
      <c r="B118" s="112" t="str">
        <f>'[6]Cumulative Stats'!B129</f>
        <v>Jac</v>
      </c>
      <c r="C118" s="112">
        <f>'[6]Cumulative Stats'!C129</f>
        <v>39</v>
      </c>
      <c r="D118" s="112">
        <f>'[6]Cumulative Stats'!D129</f>
        <v>20</v>
      </c>
      <c r="E118" s="112">
        <f>'[6]Cumulative Stats'!E129</f>
        <v>51.282051282051277</v>
      </c>
      <c r="F118" s="112">
        <f>'[6]Cumulative Stats'!F129</f>
        <v>132</v>
      </c>
      <c r="G118" s="112">
        <f>'[6]Cumulative Stats'!G129</f>
        <v>0</v>
      </c>
      <c r="H118" s="112">
        <f>'[6]Cumulative Stats'!H129</f>
        <v>22</v>
      </c>
      <c r="I118" s="112">
        <f>'[6]Cumulative Stats'!I129</f>
        <v>2</v>
      </c>
      <c r="J118" s="112">
        <f>'[6]Cumulative Stats'!J129</f>
        <v>0</v>
      </c>
      <c r="K118" s="112">
        <f>'[6]Cumulative Stats'!K129</f>
        <v>5.1282051282051277</v>
      </c>
      <c r="L118" s="112">
        <f>'[6]Cumulative Stats'!L129</f>
        <v>3.3846153846153846</v>
      </c>
      <c r="M118" s="10">
        <f t="shared" si="18"/>
        <v>6.6</v>
      </c>
      <c r="N118" s="112">
        <f>'[6]Cumulative Stats'!M129</f>
        <v>37.553418803418801</v>
      </c>
      <c r="O118" s="112">
        <f>'[6]Cumulative Stats'!N129</f>
        <v>0</v>
      </c>
      <c r="P118" s="112">
        <f>'[6]Cumulative Stats'!O129</f>
        <v>4</v>
      </c>
      <c r="Q118" s="10">
        <f t="shared" si="19"/>
        <v>9.3023255813953494</v>
      </c>
    </row>
    <row r="119" spans="1:29" x14ac:dyDescent="0.15">
      <c r="E119" s="10"/>
      <c r="F119" s="38"/>
      <c r="J119" s="10"/>
      <c r="K119" s="10"/>
      <c r="L119" s="10"/>
      <c r="M119" s="10"/>
      <c r="N119" s="10"/>
      <c r="Q119" s="10"/>
    </row>
    <row r="120" spans="1:29" x14ac:dyDescent="0.15">
      <c r="C120">
        <f>+C118+C117</f>
        <v>113</v>
      </c>
      <c r="D120">
        <f>+D118+D117</f>
        <v>47</v>
      </c>
      <c r="E120" s="10">
        <f>IF(C120=0,0,+D120/C120*100)</f>
        <v>41.592920353982301</v>
      </c>
      <c r="F120">
        <f>+F118+F117</f>
        <v>527</v>
      </c>
      <c r="G120">
        <f>+G118+G117</f>
        <v>2</v>
      </c>
      <c r="H120">
        <f>+H118+H117</f>
        <v>54</v>
      </c>
      <c r="I120">
        <f>+I118+I117</f>
        <v>5</v>
      </c>
      <c r="J120" s="10">
        <f>IF(C120=0,0,+G120/C120*100)</f>
        <v>1.7699115044247788</v>
      </c>
      <c r="K120" s="10">
        <f>IF(C120=0,0,+I120/C120*100)</f>
        <v>4.4247787610619467</v>
      </c>
      <c r="L120" s="10">
        <f>IF(C120=0,0,+F120/C120)</f>
        <v>4.663716814159292</v>
      </c>
      <c r="M120" s="10">
        <f>IF(C120=0,0,+F120/D120)</f>
        <v>11.212765957446809</v>
      </c>
      <c r="N120" s="10">
        <f>IF(C120=0,0,100*(T120+V120+X120+Z120)/6)</f>
        <v>43.639380530973455</v>
      </c>
      <c r="O120">
        <f>+O118+O117</f>
        <v>0</v>
      </c>
      <c r="P120">
        <f>+P118+P117</f>
        <v>10</v>
      </c>
      <c r="Q120" s="10">
        <f t="shared" ref="Q120" si="20">IF(P120+C120=0,0,+P120/(P120+C120)*100)</f>
        <v>8.1300813008130071</v>
      </c>
      <c r="S120">
        <f>+(E120-30)/20</f>
        <v>0.57964601769911506</v>
      </c>
      <c r="T120" s="2">
        <f t="shared" ref="T120" si="21">IF(S120&lt;0,0,IF(S120&gt;2.375,2.375,S120))</f>
        <v>0.57964601769911506</v>
      </c>
      <c r="U120" s="52">
        <f>+(L120-3)/4</f>
        <v>0.41592920353982299</v>
      </c>
      <c r="V120" s="2">
        <f t="shared" ref="V120" si="22">IF(U120&lt;0,0,IF(U120&gt;2.375,2.375,U120))</f>
        <v>0.41592920353982299</v>
      </c>
      <c r="W120">
        <f>+J120/5</f>
        <v>0.35398230088495575</v>
      </c>
      <c r="X120" s="2">
        <f t="shared" ref="X120" si="23">IF(W120&lt;0,0,IF(W120&gt;2.375,2.375,W120))</f>
        <v>0.35398230088495575</v>
      </c>
      <c r="Y120">
        <f>(9.5-K120)/4</f>
        <v>1.2688053097345133</v>
      </c>
      <c r="Z120" s="2">
        <f t="shared" ref="Z120" si="24">IF(Y120&lt;0,0,Y120)</f>
        <v>1.2688053097345133</v>
      </c>
      <c r="AA120" s="2"/>
      <c r="AC120" s="2"/>
    </row>
    <row r="121" spans="1:29" x14ac:dyDescent="0.15">
      <c r="E121" s="10"/>
      <c r="F121" s="38"/>
      <c r="J121" s="10"/>
      <c r="K121" s="10"/>
      <c r="L121" s="10"/>
      <c r="M121" s="10"/>
      <c r="N121" s="10"/>
      <c r="O121" s="11"/>
      <c r="Q121" s="10"/>
    </row>
    <row r="122" spans="1:29" x14ac:dyDescent="0.15">
      <c r="A122" s="112" t="str">
        <f>'[7]Cumulative Stats'!A132</f>
        <v>Ramsey</v>
      </c>
      <c r="B122" s="112" t="str">
        <f>'[7]Cumulative Stats'!B132</f>
        <v>LA</v>
      </c>
      <c r="C122" s="112">
        <f>'[7]Cumulative Stats'!C132</f>
        <v>82</v>
      </c>
      <c r="D122" s="112">
        <f>'[7]Cumulative Stats'!D132</f>
        <v>44</v>
      </c>
      <c r="E122" s="112">
        <f>'[7]Cumulative Stats'!E132</f>
        <v>53.658536585365859</v>
      </c>
      <c r="F122" s="112">
        <f>'[7]Cumulative Stats'!F132</f>
        <v>373</v>
      </c>
      <c r="G122" s="112">
        <f>'[7]Cumulative Stats'!G132</f>
        <v>0</v>
      </c>
      <c r="H122" s="112">
        <f>'[7]Cumulative Stats'!H132</f>
        <v>19</v>
      </c>
      <c r="I122" s="112">
        <f>'[7]Cumulative Stats'!I132</f>
        <v>4</v>
      </c>
      <c r="J122" s="112">
        <f>'[7]Cumulative Stats'!J132</f>
        <v>0</v>
      </c>
      <c r="K122" s="112">
        <f>'[7]Cumulative Stats'!K132</f>
        <v>4.8780487804878048</v>
      </c>
      <c r="L122" s="112">
        <f>'[7]Cumulative Stats'!L132</f>
        <v>4.5487804878048781</v>
      </c>
      <c r="M122" s="10">
        <f t="shared" ref="M122:M123" si="25">IF(D122=0,0,F122/D122)</f>
        <v>8.4772727272727266</v>
      </c>
      <c r="N122" s="112">
        <f>'[7]Cumulative Stats'!M132</f>
        <v>45.426829268292686</v>
      </c>
      <c r="O122" s="112">
        <f>'[7]Cumulative Stats'!N132</f>
        <v>0</v>
      </c>
      <c r="P122" s="112">
        <f>'[7]Cumulative Stats'!O132</f>
        <v>5</v>
      </c>
      <c r="Q122" s="112">
        <f t="shared" ref="Q122:Q123" si="26">IF(P122+C122=0,0,+P122/(P122+C122)*100)</f>
        <v>5.7471264367816088</v>
      </c>
    </row>
    <row r="123" spans="1:29" x14ac:dyDescent="0.15">
      <c r="A123" s="112" t="str">
        <f>'[12]Cumulative Stats'!A131</f>
        <v>Ramsey</v>
      </c>
      <c r="B123" s="112" t="str">
        <f>'[12]Cumulative Stats'!B131</f>
        <v>Oak</v>
      </c>
      <c r="C123" s="112">
        <f>'[12]Cumulative Stats'!C131</f>
        <v>17</v>
      </c>
      <c r="D123" s="112">
        <f>'[12]Cumulative Stats'!D131</f>
        <v>11</v>
      </c>
      <c r="E123" s="112">
        <f>'[12]Cumulative Stats'!E131</f>
        <v>64.705882352941174</v>
      </c>
      <c r="F123" s="112">
        <f>'[12]Cumulative Stats'!F131</f>
        <v>223</v>
      </c>
      <c r="G123" s="112">
        <f>'[12]Cumulative Stats'!G131</f>
        <v>0</v>
      </c>
      <c r="H123" s="112">
        <f>'[12]Cumulative Stats'!H131</f>
        <v>33</v>
      </c>
      <c r="I123" s="112">
        <f>'[12]Cumulative Stats'!I131</f>
        <v>1</v>
      </c>
      <c r="J123" s="112">
        <f>'[12]Cumulative Stats'!J131</f>
        <v>0</v>
      </c>
      <c r="K123" s="112">
        <f>'[12]Cumulative Stats'!K131</f>
        <v>5.8823529411764701</v>
      </c>
      <c r="L123" s="112">
        <f>'[12]Cumulative Stats'!L131</f>
        <v>13.117647058823529</v>
      </c>
      <c r="M123" s="10">
        <f t="shared" si="25"/>
        <v>20.272727272727273</v>
      </c>
      <c r="N123" s="112">
        <f>'[12]Cumulative Stats'!M131</f>
        <v>83.578431372549019</v>
      </c>
      <c r="O123" s="112">
        <f>'[12]Cumulative Stats'!N131</f>
        <v>1</v>
      </c>
      <c r="P123" s="112">
        <f>'[12]Cumulative Stats'!O131</f>
        <v>4</v>
      </c>
      <c r="Q123" s="112">
        <f t="shared" si="26"/>
        <v>19.047619047619047</v>
      </c>
    </row>
    <row r="124" spans="1:29" x14ac:dyDescent="0.15">
      <c r="E124" s="10"/>
      <c r="F124" s="38"/>
      <c r="J124" s="10"/>
      <c r="K124" s="10"/>
      <c r="L124" s="10"/>
      <c r="M124" s="10"/>
      <c r="N124" s="10"/>
      <c r="Q124" s="10"/>
    </row>
    <row r="125" spans="1:29" x14ac:dyDescent="0.15">
      <c r="C125">
        <f>+C123+C122</f>
        <v>99</v>
      </c>
      <c r="D125">
        <f>+D123+D122</f>
        <v>55</v>
      </c>
      <c r="E125" s="10">
        <f>IF(C125=0,0,+D125/C125*100)</f>
        <v>55.555555555555557</v>
      </c>
      <c r="F125">
        <f>+F123+F122</f>
        <v>596</v>
      </c>
      <c r="G125">
        <f>+G123+G122</f>
        <v>0</v>
      </c>
      <c r="H125">
        <f>+H123+H122</f>
        <v>52</v>
      </c>
      <c r="I125">
        <f>+I123+I122</f>
        <v>5</v>
      </c>
      <c r="J125" s="10">
        <f>IF(C125=0,0,+G125/C125*100)</f>
        <v>0</v>
      </c>
      <c r="K125" s="10">
        <f>IF(C125=0,0,+I125/C125*100)</f>
        <v>5.0505050505050502</v>
      </c>
      <c r="L125" s="10">
        <f>IF(C125=0,0,+F125/C125)</f>
        <v>6.0202020202020199</v>
      </c>
      <c r="M125" s="10">
        <f>IF(C125=0,0,+F125/D125)</f>
        <v>10.836363636363636</v>
      </c>
      <c r="N125" s="10">
        <f>IF(C125=0,0,100*(T125+V125+X125+Z125)/6)</f>
        <v>52.420033670033668</v>
      </c>
      <c r="O125">
        <f>+O123+O122</f>
        <v>1</v>
      </c>
      <c r="P125">
        <f>+P123+P122</f>
        <v>9</v>
      </c>
      <c r="Q125" s="10">
        <f t="shared" ref="Q125" si="27">IF(P125+C125=0,0,+P125/(P125+C125)*100)</f>
        <v>8.3333333333333321</v>
      </c>
      <c r="S125">
        <f>+(E125-30)/20</f>
        <v>1.2777777777777779</v>
      </c>
      <c r="T125" s="2">
        <f t="shared" ref="T125" si="28">IF(S125&lt;0,0,IF(S125&gt;2.375,2.375,S125))</f>
        <v>1.2777777777777779</v>
      </c>
      <c r="U125" s="52">
        <f>+(L125-3)/4</f>
        <v>0.75505050505050497</v>
      </c>
      <c r="V125" s="2">
        <f t="shared" ref="V125" si="29">IF(U125&lt;0,0,IF(U125&gt;2.375,2.375,U125))</f>
        <v>0.75505050505050497</v>
      </c>
      <c r="W125">
        <f>+J125/5</f>
        <v>0</v>
      </c>
      <c r="X125" s="2">
        <f t="shared" ref="X125" si="30">IF(W125&lt;0,0,IF(W125&gt;2.375,2.375,W125))</f>
        <v>0</v>
      </c>
      <c r="Y125">
        <f>(9.5-K125)/4</f>
        <v>1.1123737373737375</v>
      </c>
      <c r="Z125" s="2">
        <f t="shared" ref="Z125" si="31">IF(Y125&lt;0,0,Y125)</f>
        <v>1.1123737373737375</v>
      </c>
    </row>
    <row r="126" spans="1:29" x14ac:dyDescent="0.15">
      <c r="E126" s="10"/>
      <c r="F126" s="38"/>
      <c r="J126" s="10"/>
      <c r="K126" s="10"/>
      <c r="L126" s="10"/>
      <c r="M126" s="10"/>
      <c r="N126" s="10"/>
      <c r="Q126" s="10"/>
    </row>
    <row r="127" spans="1:29" x14ac:dyDescent="0.15">
      <c r="A127" s="112" t="str">
        <f>'[3]Cumulative Stats'!A131</f>
        <v>Reeves</v>
      </c>
      <c r="B127" s="112" t="str">
        <f>'[3]Cumulative Stats'!B131</f>
        <v>Chi</v>
      </c>
      <c r="C127" s="112">
        <f>'[3]Cumulative Stats'!C131</f>
        <v>128</v>
      </c>
      <c r="D127" s="112">
        <f>'[3]Cumulative Stats'!D131</f>
        <v>73</v>
      </c>
      <c r="E127" s="112">
        <f>'[3]Cumulative Stats'!E131</f>
        <v>57.03125</v>
      </c>
      <c r="F127" s="112">
        <f>'[3]Cumulative Stats'!F131</f>
        <v>727</v>
      </c>
      <c r="G127" s="112">
        <f>'[3]Cumulative Stats'!G131</f>
        <v>3</v>
      </c>
      <c r="H127" s="112">
        <f>'[3]Cumulative Stats'!H131</f>
        <v>28</v>
      </c>
      <c r="I127" s="112">
        <f>'[3]Cumulative Stats'!I131</f>
        <v>3</v>
      </c>
      <c r="J127" s="112">
        <f>'[3]Cumulative Stats'!J131</f>
        <v>2.34375</v>
      </c>
      <c r="K127" s="112">
        <f>'[3]Cumulative Stats'!K131</f>
        <v>2.34375</v>
      </c>
      <c r="L127" s="112">
        <f>'[3]Cumulative Stats'!L131</f>
        <v>5.6796875</v>
      </c>
      <c r="M127" s="10">
        <f t="shared" ref="M127:M128" si="32">IF(D127=0,0,F127/D127)</f>
        <v>9.9589041095890405</v>
      </c>
      <c r="N127" s="112">
        <f>'[3]Cumulative Stats'!M131</f>
        <v>71.321614583333329</v>
      </c>
      <c r="O127" s="112">
        <f>'[3]Cumulative Stats'!N131</f>
        <v>1</v>
      </c>
      <c r="P127" s="112">
        <f>'[3]Cumulative Stats'!O131</f>
        <v>10</v>
      </c>
      <c r="Q127" s="112">
        <f t="shared" ref="Q127:Q128" si="33">IF(P127+C127=0,0,+P127/(P127+C127)*100)</f>
        <v>7.2463768115942031</v>
      </c>
    </row>
    <row r="128" spans="1:29" x14ac:dyDescent="0.15">
      <c r="A128" s="112" t="str">
        <f>'[4]Cumulative Stats'!A132</f>
        <v>Reeves</v>
      </c>
      <c r="B128" s="112" t="str">
        <f>'[4]Cumulative Stats'!B132</f>
        <v>Den</v>
      </c>
      <c r="C128" s="112">
        <f>'[4]Cumulative Stats'!C132</f>
        <v>16</v>
      </c>
      <c r="D128" s="112">
        <f>'[4]Cumulative Stats'!D132</f>
        <v>5</v>
      </c>
      <c r="E128" s="112">
        <f>'[4]Cumulative Stats'!E132</f>
        <v>31.25</v>
      </c>
      <c r="F128" s="112">
        <f>'[4]Cumulative Stats'!F132</f>
        <v>49</v>
      </c>
      <c r="G128" s="112">
        <f>'[4]Cumulative Stats'!G132</f>
        <v>0</v>
      </c>
      <c r="H128" s="112">
        <f>'[4]Cumulative Stats'!H132</f>
        <v>26</v>
      </c>
      <c r="I128" s="112">
        <f>'[4]Cumulative Stats'!I132</f>
        <v>2</v>
      </c>
      <c r="J128" s="112">
        <f>'[4]Cumulative Stats'!J132</f>
        <v>0</v>
      </c>
      <c r="K128" s="112">
        <f>'[4]Cumulative Stats'!K132</f>
        <v>12.5</v>
      </c>
      <c r="L128" s="112">
        <f>'[4]Cumulative Stats'!L132</f>
        <v>3.0625</v>
      </c>
      <c r="M128" s="10">
        <f t="shared" si="32"/>
        <v>9.8000000000000007</v>
      </c>
      <c r="N128" s="112">
        <f>'[4]Cumulative Stats'!M132</f>
        <v>1.3020833333333333</v>
      </c>
      <c r="O128" s="112">
        <f>'[4]Cumulative Stats'!N132</f>
        <v>0</v>
      </c>
      <c r="P128" s="112">
        <f>'[4]Cumulative Stats'!O132</f>
        <v>2</v>
      </c>
      <c r="Q128" s="112">
        <f t="shared" si="33"/>
        <v>11.111111111111111</v>
      </c>
    </row>
    <row r="129" spans="3:26" x14ac:dyDescent="0.15">
      <c r="E129" s="10"/>
      <c r="F129" s="38"/>
      <c r="J129" s="10"/>
      <c r="K129" s="10"/>
      <c r="L129" s="10"/>
      <c r="M129" s="10"/>
      <c r="N129" s="10"/>
      <c r="Q129" s="10"/>
    </row>
    <row r="130" spans="3:26" x14ac:dyDescent="0.15">
      <c r="C130">
        <f>+C128+C127</f>
        <v>144</v>
      </c>
      <c r="D130">
        <f>+D128+D127</f>
        <v>78</v>
      </c>
      <c r="E130" s="10">
        <f>IF(C130=0,0,+D130/C130*100)</f>
        <v>54.166666666666664</v>
      </c>
      <c r="F130">
        <f>+F128+F127</f>
        <v>776</v>
      </c>
      <c r="G130">
        <f>+G128+G127</f>
        <v>3</v>
      </c>
      <c r="H130">
        <f>+H128+H127</f>
        <v>54</v>
      </c>
      <c r="I130">
        <f>+I128+I127</f>
        <v>5</v>
      </c>
      <c r="J130" s="10">
        <f>IF(C130=0,0,+G130/C130*100)</f>
        <v>2.083333333333333</v>
      </c>
      <c r="K130" s="10">
        <f>IF(C130=0,0,+I130/C130*100)</f>
        <v>3.4722222222222223</v>
      </c>
      <c r="L130" s="10">
        <f>IF(C130=0,0,+F130/C130)</f>
        <v>5.3888888888888893</v>
      </c>
      <c r="M130" s="10">
        <f>IF(C130=0,0,+F130/D130)</f>
        <v>9.9487179487179489</v>
      </c>
      <c r="N130" s="10">
        <f>IF(C130=0,0,100*(T130+V130+X130+Z130)/6)</f>
        <v>62.152777777777779</v>
      </c>
      <c r="O130">
        <f>+O128+O127</f>
        <v>1</v>
      </c>
      <c r="P130">
        <f>+P128+P127</f>
        <v>12</v>
      </c>
      <c r="Q130" s="10">
        <f t="shared" ref="Q130" si="34">IF(P130+C130=0,0,+P130/(P130+C130)*100)</f>
        <v>7.6923076923076925</v>
      </c>
      <c r="S130">
        <f>+(E130-30)/20</f>
        <v>1.2083333333333333</v>
      </c>
      <c r="T130" s="2">
        <f t="shared" ref="T130" si="35">IF(S130&lt;0,0,IF(S130&gt;2.375,2.375,S130))</f>
        <v>1.2083333333333333</v>
      </c>
      <c r="U130" s="52">
        <f>+(L130-3)/4</f>
        <v>0.59722222222222232</v>
      </c>
      <c r="V130" s="2">
        <f t="shared" ref="V130" si="36">IF(U130&lt;0,0,IF(U130&gt;2.375,2.375,U130))</f>
        <v>0.59722222222222232</v>
      </c>
      <c r="W130">
        <f>+J130/5</f>
        <v>0.41666666666666663</v>
      </c>
      <c r="X130" s="2">
        <f t="shared" ref="X130" si="37">IF(W130&lt;0,0,IF(W130&gt;2.375,2.375,W130))</f>
        <v>0.41666666666666663</v>
      </c>
      <c r="Y130">
        <f>(9.5-K130)/4</f>
        <v>1.5069444444444444</v>
      </c>
      <c r="Z130" s="2">
        <f t="shared" ref="Z130" si="38">IF(Y130&lt;0,0,Y130)</f>
        <v>1.5069444444444444</v>
      </c>
    </row>
    <row r="131" spans="3:26" x14ac:dyDescent="0.15">
      <c r="E131" s="3"/>
      <c r="F131" s="38"/>
      <c r="J131" s="10"/>
      <c r="K131" s="10"/>
      <c r="L131" s="10"/>
      <c r="M131" s="10"/>
      <c r="N131" s="10"/>
      <c r="Q131" s="10"/>
    </row>
    <row r="132" spans="3:26" x14ac:dyDescent="0.15">
      <c r="E132" s="3"/>
      <c r="F132" s="38"/>
      <c r="J132" s="10"/>
      <c r="K132" s="10"/>
      <c r="L132" s="10"/>
      <c r="M132" s="10"/>
      <c r="N132" s="10"/>
      <c r="Q132" s="10"/>
    </row>
  </sheetData>
  <sortState xmlns:xlrd2="http://schemas.microsoft.com/office/spreadsheetml/2017/richdata2" ref="A3:S106">
    <sortCondition descending="1" ref="F3:F106"/>
    <sortCondition ref="C3:C106"/>
    <sortCondition ref="A3:A106"/>
  </sortState>
  <phoneticPr fontId="2" type="noConversion"/>
  <conditionalFormatting sqref="A12 M12 Q12 A3:Q11">
    <cfRule type="expression" dxfId="163" priority="173">
      <formula>MOD(ROW(),1)=0</formula>
    </cfRule>
  </conditionalFormatting>
  <conditionalFormatting sqref="A13:A15 A101:Q109 M13:M15 Q13:Q15 A17:Q25 A27:Q61 A63:Q99">
    <cfRule type="expression" dxfId="162" priority="165">
      <formula>$R13=0</formula>
    </cfRule>
    <cfRule type="expression" dxfId="161" priority="167">
      <formula>$R13=1</formula>
    </cfRule>
  </conditionalFormatting>
  <conditionalFormatting sqref="M117:M118">
    <cfRule type="expression" dxfId="160" priority="149">
      <formula>$R117=0</formula>
    </cfRule>
    <cfRule type="expression" dxfId="159" priority="150">
      <formula>$R117=1</formula>
    </cfRule>
  </conditionalFormatting>
  <conditionalFormatting sqref="Q117:Q118">
    <cfRule type="expression" dxfId="158" priority="147">
      <formula>$R117=0</formula>
    </cfRule>
    <cfRule type="expression" dxfId="157" priority="148">
      <formula>$R117=1</formula>
    </cfRule>
  </conditionalFormatting>
  <conditionalFormatting sqref="Q120">
    <cfRule type="expression" dxfId="156" priority="145">
      <formula>$R120=0</formula>
    </cfRule>
    <cfRule type="expression" dxfId="155" priority="146">
      <formula>$R120=1</formula>
    </cfRule>
  </conditionalFormatting>
  <conditionalFormatting sqref="A100:Q100">
    <cfRule type="expression" dxfId="154" priority="143">
      <formula>$R100=0</formula>
    </cfRule>
    <cfRule type="expression" dxfId="153" priority="144">
      <formula>$R100=1</formula>
    </cfRule>
  </conditionalFormatting>
  <conditionalFormatting sqref="A62:Q62">
    <cfRule type="expression" dxfId="152" priority="141">
      <formula>$R62=0</formula>
    </cfRule>
    <cfRule type="expression" dxfId="151" priority="142">
      <formula>$R62=1</formula>
    </cfRule>
  </conditionalFormatting>
  <conditionalFormatting sqref="A16:Q16">
    <cfRule type="expression" dxfId="150" priority="139">
      <formula>$R16=0</formula>
    </cfRule>
    <cfRule type="expression" dxfId="149" priority="140">
      <formula>$R16=1</formula>
    </cfRule>
  </conditionalFormatting>
  <conditionalFormatting sqref="B12">
    <cfRule type="expression" dxfId="148" priority="136">
      <formula>MOD(ROW(),1)=0</formula>
    </cfRule>
  </conditionalFormatting>
  <conditionalFormatting sqref="B13:B15">
    <cfRule type="expression" dxfId="147" priority="134">
      <formula>$R13=0</formula>
    </cfRule>
    <cfRule type="expression" dxfId="146" priority="135">
      <formula>$R13=1</formula>
    </cfRule>
  </conditionalFormatting>
  <conditionalFormatting sqref="C12">
    <cfRule type="expression" dxfId="145" priority="133">
      <formula>MOD(ROW(),1)=0</formula>
    </cfRule>
  </conditionalFormatting>
  <conditionalFormatting sqref="C13:C15">
    <cfRule type="expression" dxfId="144" priority="131">
      <formula>$R13=0</formula>
    </cfRule>
    <cfRule type="expression" dxfId="143" priority="132">
      <formula>$R13=1</formula>
    </cfRule>
  </conditionalFormatting>
  <conditionalFormatting sqref="D12:E12 G12:L12">
    <cfRule type="expression" dxfId="142" priority="130">
      <formula>MOD(ROW(),1)=0</formula>
    </cfRule>
  </conditionalFormatting>
  <conditionalFormatting sqref="D13:L15">
    <cfRule type="expression" dxfId="141" priority="128">
      <formula>$R13=0</formula>
    </cfRule>
    <cfRule type="expression" dxfId="140" priority="129">
      <formula>$R13=1</formula>
    </cfRule>
  </conditionalFormatting>
  <conditionalFormatting sqref="N12">
    <cfRule type="expression" dxfId="139" priority="127">
      <formula>MOD(ROW(),1)=0</formula>
    </cfRule>
  </conditionalFormatting>
  <conditionalFormatting sqref="N13:N15">
    <cfRule type="expression" dxfId="138" priority="125">
      <formula>$R13=0</formula>
    </cfRule>
    <cfRule type="expression" dxfId="137" priority="126">
      <formula>$R13=1</formula>
    </cfRule>
  </conditionalFormatting>
  <conditionalFormatting sqref="O12:P12">
    <cfRule type="expression" dxfId="136" priority="124">
      <formula>MOD(ROW(),1)=0</formula>
    </cfRule>
  </conditionalFormatting>
  <conditionalFormatting sqref="O13:P15">
    <cfRule type="expression" dxfId="135" priority="122">
      <formula>$R13=0</formula>
    </cfRule>
    <cfRule type="expression" dxfId="134" priority="123">
      <formula>$R13=1</formula>
    </cfRule>
  </conditionalFormatting>
  <conditionalFormatting sqref="A117">
    <cfRule type="expression" dxfId="133" priority="120">
      <formula>$R117=0</formula>
    </cfRule>
    <cfRule type="expression" dxfId="132" priority="121">
      <formula>$R117=1</formula>
    </cfRule>
  </conditionalFormatting>
  <conditionalFormatting sqref="A118">
    <cfRule type="expression" dxfId="131" priority="88">
      <formula>$R118=0</formula>
    </cfRule>
    <cfRule type="expression" dxfId="130" priority="89">
      <formula>$R118=1</formula>
    </cfRule>
  </conditionalFormatting>
  <conditionalFormatting sqref="Q122">
    <cfRule type="expression" dxfId="129" priority="70">
      <formula>$R122=0</formula>
    </cfRule>
    <cfRule type="expression" dxfId="128" priority="71">
      <formula>$R122=1</formula>
    </cfRule>
  </conditionalFormatting>
  <conditionalFormatting sqref="Q123">
    <cfRule type="expression" dxfId="127" priority="60">
      <formula>$R123=0</formula>
    </cfRule>
    <cfRule type="expression" dxfId="126" priority="61">
      <formula>$R123=1</formula>
    </cfRule>
  </conditionalFormatting>
  <conditionalFormatting sqref="B117:L117">
    <cfRule type="expression" dxfId="125" priority="56">
      <formula>$R117=0</formula>
    </cfRule>
    <cfRule type="expression" dxfId="124" priority="57">
      <formula>$R117=1</formula>
    </cfRule>
  </conditionalFormatting>
  <conditionalFormatting sqref="B118:L118">
    <cfRule type="expression" dxfId="123" priority="54">
      <formula>$R118=0</formula>
    </cfRule>
    <cfRule type="expression" dxfId="122" priority="55">
      <formula>$R118=1</formula>
    </cfRule>
  </conditionalFormatting>
  <conditionalFormatting sqref="N117">
    <cfRule type="expression" dxfId="121" priority="52">
      <formula>$R117=0</formula>
    </cfRule>
    <cfRule type="expression" dxfId="120" priority="53">
      <formula>$R117=1</formula>
    </cfRule>
  </conditionalFormatting>
  <conditionalFormatting sqref="N118">
    <cfRule type="expression" dxfId="119" priority="50">
      <formula>$R118=0</formula>
    </cfRule>
    <cfRule type="expression" dxfId="118" priority="51">
      <formula>$R118=1</formula>
    </cfRule>
  </conditionalFormatting>
  <conditionalFormatting sqref="O117">
    <cfRule type="expression" dxfId="117" priority="48">
      <formula>$R117=0</formula>
    </cfRule>
    <cfRule type="expression" dxfId="116" priority="49">
      <formula>$R117=1</formula>
    </cfRule>
  </conditionalFormatting>
  <conditionalFormatting sqref="O118">
    <cfRule type="expression" dxfId="115" priority="46">
      <formula>$R118=0</formula>
    </cfRule>
    <cfRule type="expression" dxfId="114" priority="47">
      <formula>$R118=1</formula>
    </cfRule>
  </conditionalFormatting>
  <conditionalFormatting sqref="P117">
    <cfRule type="expression" dxfId="113" priority="44">
      <formula>$R117=0</formula>
    </cfRule>
    <cfRule type="expression" dxfId="112" priority="45">
      <formula>$R117=1</formula>
    </cfRule>
  </conditionalFormatting>
  <conditionalFormatting sqref="P118">
    <cfRule type="expression" dxfId="111" priority="42">
      <formula>$R118=0</formula>
    </cfRule>
    <cfRule type="expression" dxfId="110" priority="43">
      <formula>$R118=1</formula>
    </cfRule>
  </conditionalFormatting>
  <conditionalFormatting sqref="Q125">
    <cfRule type="expression" dxfId="109" priority="40">
      <formula>$R125=0</formula>
    </cfRule>
    <cfRule type="expression" dxfId="108" priority="41">
      <formula>$R125=1</formula>
    </cfRule>
  </conditionalFormatting>
  <conditionalFormatting sqref="A26:Q26">
    <cfRule type="expression" dxfId="107" priority="38">
      <formula>$R26=0</formula>
    </cfRule>
    <cfRule type="expression" dxfId="106" priority="39">
      <formula>$R26=1</formula>
    </cfRule>
  </conditionalFormatting>
  <conditionalFormatting sqref="A122:A123">
    <cfRule type="expression" dxfId="105" priority="36">
      <formula>$R122=0</formula>
    </cfRule>
    <cfRule type="expression" dxfId="104" priority="37">
      <formula>$R122=1</formula>
    </cfRule>
  </conditionalFormatting>
  <conditionalFormatting sqref="B122:L123">
    <cfRule type="expression" dxfId="103" priority="34">
      <formula>$R122=0</formula>
    </cfRule>
    <cfRule type="expression" dxfId="102" priority="35">
      <formula>$R122=1</formula>
    </cfRule>
  </conditionalFormatting>
  <conditionalFormatting sqref="N122:N123">
    <cfRule type="expression" dxfId="101" priority="32">
      <formula>$R122=0</formula>
    </cfRule>
    <cfRule type="expression" dxfId="100" priority="33">
      <formula>$R122=1</formula>
    </cfRule>
  </conditionalFormatting>
  <conditionalFormatting sqref="O122:P123">
    <cfRule type="expression" dxfId="99" priority="30">
      <formula>$R122=0</formula>
    </cfRule>
    <cfRule type="expression" dxfId="98" priority="31">
      <formula>$R122=1</formula>
    </cfRule>
  </conditionalFormatting>
  <conditionalFormatting sqref="M122:M123">
    <cfRule type="expression" dxfId="97" priority="28">
      <formula>$R122=0</formula>
    </cfRule>
    <cfRule type="expression" dxfId="96" priority="29">
      <formula>$R122=1</formula>
    </cfRule>
  </conditionalFormatting>
  <conditionalFormatting sqref="Q127">
    <cfRule type="expression" dxfId="95" priority="26">
      <formula>$R127=0</formula>
    </cfRule>
    <cfRule type="expression" dxfId="94" priority="27">
      <formula>$R127=1</formula>
    </cfRule>
  </conditionalFormatting>
  <conditionalFormatting sqref="Q128">
    <cfRule type="expression" dxfId="93" priority="24">
      <formula>$R128=0</formula>
    </cfRule>
    <cfRule type="expression" dxfId="92" priority="25">
      <formula>$R128=1</formula>
    </cfRule>
  </conditionalFormatting>
  <conditionalFormatting sqref="Q130">
    <cfRule type="expression" dxfId="91" priority="22">
      <formula>$R130=0</formula>
    </cfRule>
    <cfRule type="expression" dxfId="90" priority="23">
      <formula>$R130=1</formula>
    </cfRule>
  </conditionalFormatting>
  <conditionalFormatting sqref="M127:M128">
    <cfRule type="expression" dxfId="89" priority="12">
      <formula>$R127=0</formula>
    </cfRule>
    <cfRule type="expression" dxfId="88" priority="13">
      <formula>$R127=1</formula>
    </cfRule>
  </conditionalFormatting>
  <conditionalFormatting sqref="A127:A128">
    <cfRule type="expression" dxfId="87" priority="10">
      <formula>$R127=0</formula>
    </cfRule>
    <cfRule type="expression" dxfId="86" priority="11">
      <formula>$R127=1</formula>
    </cfRule>
  </conditionalFormatting>
  <conditionalFormatting sqref="B127:L128">
    <cfRule type="expression" dxfId="85" priority="8">
      <formula>$R127=0</formula>
    </cfRule>
    <cfRule type="expression" dxfId="84" priority="9">
      <formula>$R127=1</formula>
    </cfRule>
  </conditionalFormatting>
  <conditionalFormatting sqref="N127:N128">
    <cfRule type="expression" dxfId="83" priority="6">
      <formula>$R127=0</formula>
    </cfRule>
    <cfRule type="expression" dxfId="82" priority="7">
      <formula>$R127=1</formula>
    </cfRule>
  </conditionalFormatting>
  <conditionalFormatting sqref="O127:O128">
    <cfRule type="expression" dxfId="81" priority="4">
      <formula>$R127=0</formula>
    </cfRule>
    <cfRule type="expression" dxfId="80" priority="5">
      <formula>$R127=1</formula>
    </cfRule>
  </conditionalFormatting>
  <conditionalFormatting sqref="P127:P128">
    <cfRule type="expression" dxfId="79" priority="2">
      <formula>$R127=0</formula>
    </cfRule>
    <cfRule type="expression" dxfId="78" priority="3">
      <formula>$R127=1</formula>
    </cfRule>
  </conditionalFormatting>
  <conditionalFormatting sqref="F12">
    <cfRule type="expression" dxfId="77" priority="1">
      <formula>MOD(ROW(),1)=0</formula>
    </cfRule>
  </conditionalFormatting>
  <pageMargins left="0.75" right="0.75" top="1" bottom="1" header="0.5" footer="0.5"/>
  <pageSetup orientation="landscape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3" name="Button 3">
              <controlPr defaultSize="0" print="0" autoFill="0" autoPict="0" macro="[0]!QBR">
                <anchor moveWithCells="1" sizeWithCells="1">
                  <from>
                    <xdr:col>19</xdr:col>
                    <xdr:colOff>88900</xdr:colOff>
                    <xdr:row>3</xdr:row>
                    <xdr:rowOff>25400</xdr:rowOff>
                  </from>
                  <to>
                    <xdr:col>20</xdr:col>
                    <xdr:colOff>584200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4" name="Button 4">
              <controlPr defaultSize="0" print="0" autoFill="0" autoPict="0" macro="[0]!ComPct">
                <anchor moveWithCells="1" sizeWithCells="1">
                  <from>
                    <xdr:col>19</xdr:col>
                    <xdr:colOff>101600</xdr:colOff>
                    <xdr:row>5</xdr:row>
                    <xdr:rowOff>63500</xdr:rowOff>
                  </from>
                  <to>
                    <xdr:col>20</xdr:col>
                    <xdr:colOff>584200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Button 5">
              <controlPr defaultSize="0" print="0" autoFill="0" autoPict="0" macro="[0]!TDPct">
                <anchor moveWithCells="1" sizeWithCells="1">
                  <from>
                    <xdr:col>19</xdr:col>
                    <xdr:colOff>114300</xdr:colOff>
                    <xdr:row>7</xdr:row>
                    <xdr:rowOff>127000</xdr:rowOff>
                  </from>
                  <to>
                    <xdr:col>20</xdr:col>
                    <xdr:colOff>584200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Button 6">
              <controlPr defaultSize="0" print="0" autoFill="0" autoPict="0" macro="[0]!IntPct">
                <anchor moveWithCells="1" sizeWithCells="1">
                  <from>
                    <xdr:col>19</xdr:col>
                    <xdr:colOff>114300</xdr:colOff>
                    <xdr:row>10</xdr:row>
                    <xdr:rowOff>25400</xdr:rowOff>
                  </from>
                  <to>
                    <xdr:col>20</xdr:col>
                    <xdr:colOff>584200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Button 7">
              <controlPr defaultSize="0" print="0" autoFill="0" autoPict="0" macro="[0]!Yards">
                <anchor moveWithCells="1" sizeWithCells="1">
                  <from>
                    <xdr:col>19</xdr:col>
                    <xdr:colOff>127000</xdr:colOff>
                    <xdr:row>12</xdr:row>
                    <xdr:rowOff>114300</xdr:rowOff>
                  </from>
                  <to>
                    <xdr:col>20</xdr:col>
                    <xdr:colOff>609600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8" name="Button 8">
              <controlPr defaultSize="0" print="0" autoFill="0" autoPict="0" macro="[0]!YPC">
                <anchor moveWithCells="1" sizeWithCells="1">
                  <from>
                    <xdr:col>19</xdr:col>
                    <xdr:colOff>127000</xdr:colOff>
                    <xdr:row>16</xdr:row>
                    <xdr:rowOff>88900</xdr:rowOff>
                  </from>
                  <to>
                    <xdr:col>20</xdr:col>
                    <xdr:colOff>584200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Button 9">
              <controlPr defaultSize="0" print="0" autoFill="0" autoPict="0" macro="[0]!AvgGn">
                <anchor moveWithCells="1" sizeWithCells="1">
                  <from>
                    <xdr:col>19</xdr:col>
                    <xdr:colOff>127000</xdr:colOff>
                    <xdr:row>19</xdr:row>
                    <xdr:rowOff>25400</xdr:rowOff>
                  </from>
                  <to>
                    <xdr:col>20</xdr:col>
                    <xdr:colOff>584200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Button 10">
              <controlPr defaultSize="0" print="0" autoFill="0" autoPict="0" macro="[0]!sackpct">
                <anchor moveWithCells="1" sizeWithCells="1">
                  <from>
                    <xdr:col>19</xdr:col>
                    <xdr:colOff>127000</xdr:colOff>
                    <xdr:row>22</xdr:row>
                    <xdr:rowOff>12700</xdr:rowOff>
                  </from>
                  <to>
                    <xdr:col>20</xdr:col>
                    <xdr:colOff>571500</xdr:colOff>
                    <xdr:row>24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731"/>
  <sheetViews>
    <sheetView zoomScale="125" zoomScaleNormal="125" zoomScalePageLayoutView="125" workbookViewId="0">
      <pane ySplit="1" topLeftCell="A2" activePane="bottomLeft" state="frozen"/>
      <selection pane="bottomLeft" activeCell="N26" sqref="N26"/>
    </sheetView>
  </sheetViews>
  <sheetFormatPr baseColWidth="10" defaultColWidth="8.83203125" defaultRowHeight="13" x14ac:dyDescent="0.15"/>
  <cols>
    <col min="1" max="1" width="14.33203125" customWidth="1"/>
    <col min="2" max="2" width="7.6640625" customWidth="1"/>
    <col min="3" max="3" width="5.1640625" customWidth="1"/>
    <col min="4" max="4" width="6" customWidth="1"/>
    <col min="5" max="5" width="5.6640625" customWidth="1"/>
    <col min="6" max="6" width="5.5" customWidth="1"/>
    <col min="7" max="7" width="4.5" customWidth="1"/>
    <col min="8" max="8" width="5.5" customWidth="1"/>
    <col min="9" max="10" width="3.1640625" customWidth="1"/>
    <col min="11" max="11" width="10.1640625" customWidth="1"/>
    <col min="12" max="12" width="15.1640625" customWidth="1"/>
    <col min="13" max="13" width="9.5" customWidth="1"/>
    <col min="14" max="14" width="5.1640625" customWidth="1"/>
    <col min="15" max="15" width="6" customWidth="1"/>
    <col min="16" max="16" width="5.6640625" customWidth="1"/>
    <col min="17" max="17" width="5.5" customWidth="1"/>
    <col min="18" max="18" width="4.5" customWidth="1"/>
    <col min="19" max="19" width="5.5" customWidth="1"/>
    <col min="22" max="22" width="4.1640625" customWidth="1"/>
  </cols>
  <sheetData>
    <row r="1" spans="1:23" x14ac:dyDescent="0.15">
      <c r="A1" s="2" t="s">
        <v>54</v>
      </c>
      <c r="B1" s="2"/>
      <c r="C1" s="7" t="s">
        <v>55</v>
      </c>
      <c r="D1" s="7" t="s">
        <v>56</v>
      </c>
      <c r="E1" s="7" t="s">
        <v>57</v>
      </c>
      <c r="F1" s="7" t="s">
        <v>58</v>
      </c>
      <c r="G1" s="7" t="s">
        <v>59</v>
      </c>
      <c r="H1" s="7" t="s">
        <v>60</v>
      </c>
      <c r="L1" s="8" t="s">
        <v>61</v>
      </c>
      <c r="M1" s="2"/>
      <c r="N1" s="7" t="s">
        <v>75</v>
      </c>
      <c r="O1" s="7" t="s">
        <v>56</v>
      </c>
      <c r="P1" s="7" t="s">
        <v>57</v>
      </c>
      <c r="Q1" s="7" t="s">
        <v>58</v>
      </c>
      <c r="R1" s="7" t="s">
        <v>59</v>
      </c>
      <c r="S1" s="7" t="s">
        <v>60</v>
      </c>
    </row>
    <row r="2" spans="1:23" x14ac:dyDescent="0.15">
      <c r="A2" s="2" t="str">
        <f>'[10]Cumulative Stats'!A99</f>
        <v>Walker</v>
      </c>
      <c r="B2" s="2" t="str">
        <f>'[10]Cumulative Stats'!B99</f>
        <v>NJ</v>
      </c>
      <c r="C2" s="2">
        <f>'[10]Cumulative Stats'!C99</f>
        <v>305</v>
      </c>
      <c r="D2" s="53">
        <f>'[10]Cumulative Stats'!D99</f>
        <v>1642</v>
      </c>
      <c r="E2" s="10">
        <f>'[10]Cumulative Stats'!E99</f>
        <v>5.3836065573770489</v>
      </c>
      <c r="F2" s="2">
        <f>'[10]Cumulative Stats'!F99</f>
        <v>69</v>
      </c>
      <c r="G2" s="2">
        <f>'[10]Cumulative Stats'!G99</f>
        <v>11</v>
      </c>
      <c r="H2" s="2">
        <f>'[10]Cumulative Stats'!H99</f>
        <v>8</v>
      </c>
      <c r="I2">
        <f t="shared" ref="I2:I65" si="0">IF(C2&gt;0,1,0)</f>
        <v>1</v>
      </c>
      <c r="J2">
        <f>IF(C2&gt;=6.25*PASSING!$B$1,1,0)</f>
        <v>1</v>
      </c>
      <c r="K2" s="51"/>
      <c r="L2" s="2" t="s">
        <v>363</v>
      </c>
      <c r="M2" s="2" t="str">
        <f>'[2]Cumulative Stats'!B117</f>
        <v>Bir</v>
      </c>
      <c r="N2" s="2">
        <f>'[2]Cumulative Stats'!C117</f>
        <v>107</v>
      </c>
      <c r="O2" s="53">
        <f>'[2]Cumulative Stats'!D117</f>
        <v>1362</v>
      </c>
      <c r="P2" s="10">
        <f>'[2]Cumulative Stats'!E117</f>
        <v>12.728971962616823</v>
      </c>
      <c r="Q2" s="2">
        <f>'[2]Cumulative Stats'!F117</f>
        <v>57</v>
      </c>
      <c r="R2" s="2">
        <f>'[2]Cumulative Stats'!G117</f>
        <v>13</v>
      </c>
      <c r="S2" s="2">
        <f>'[2]Cumulative Stats'!H117</f>
        <v>0</v>
      </c>
      <c r="T2" s="11">
        <f>+N2/PASSING!$B$1*16</f>
        <v>95.111111111111114</v>
      </c>
      <c r="U2">
        <f>IF(N2&gt;=2*PASSING!$B$1,1,0)</f>
        <v>1</v>
      </c>
    </row>
    <row r="3" spans="1:23" x14ac:dyDescent="0.15">
      <c r="A3" s="2" t="str">
        <f>'[2]Cumulative Stats'!A90</f>
        <v>Cribbs</v>
      </c>
      <c r="B3" s="2" t="str">
        <f>'[2]Cumulative Stats'!B90</f>
        <v>Bir</v>
      </c>
      <c r="C3" s="2">
        <f>'[2]Cumulative Stats'!C90</f>
        <v>287</v>
      </c>
      <c r="D3" s="53">
        <f>'[2]Cumulative Stats'!D90</f>
        <v>1398</v>
      </c>
      <c r="E3" s="10">
        <f>'[2]Cumulative Stats'!E90</f>
        <v>4.8710801393728227</v>
      </c>
      <c r="F3" s="2">
        <f>'[2]Cumulative Stats'!F90</f>
        <v>52</v>
      </c>
      <c r="G3" s="2">
        <f>'[2]Cumulative Stats'!G90</f>
        <v>10</v>
      </c>
      <c r="H3" s="2">
        <f>'[2]Cumulative Stats'!H90</f>
        <v>5</v>
      </c>
      <c r="I3">
        <f t="shared" si="0"/>
        <v>1</v>
      </c>
      <c r="J3">
        <f>IF(C3&gt;=6.25*PASSING!$B$1,1,0)</f>
        <v>1</v>
      </c>
      <c r="K3" s="51"/>
      <c r="L3" s="112" t="str">
        <f>'[5]Cumulative Stats'!A112</f>
        <v>Johnson,R</v>
      </c>
      <c r="M3" s="112" t="str">
        <f>'[5]Cumulative Stats'!B112</f>
        <v>Hou</v>
      </c>
      <c r="N3" s="112">
        <f>'[5]Cumulative Stats'!C112</f>
        <v>102</v>
      </c>
      <c r="O3" s="53">
        <f>'[5]Cumulative Stats'!D112</f>
        <v>1269</v>
      </c>
      <c r="P3" s="10">
        <f>'[5]Cumulative Stats'!E112</f>
        <v>12.441176470588236</v>
      </c>
      <c r="Q3" s="112">
        <f>'[5]Cumulative Stats'!F112</f>
        <v>52</v>
      </c>
      <c r="R3" s="112">
        <f>'[5]Cumulative Stats'!G112</f>
        <v>15</v>
      </c>
      <c r="S3" s="112">
        <f>'[5]Cumulative Stats'!H112</f>
        <v>2</v>
      </c>
      <c r="T3" s="11">
        <f>+N3/PASSING!$B$1*16</f>
        <v>90.666666666666671</v>
      </c>
      <c r="U3">
        <f>IF(N3&gt;=2*PASSING!$B$1,1,0)</f>
        <v>1</v>
      </c>
    </row>
    <row r="4" spans="1:23" x14ac:dyDescent="0.15">
      <c r="A4" s="2" t="str">
        <f>'[1]Cumulative Stats'!A99</f>
        <v>Spencer</v>
      </c>
      <c r="B4" s="2" t="str">
        <f>'[1]Cumulative Stats'!B99</f>
        <v>Arz</v>
      </c>
      <c r="C4" s="2">
        <f>'[1]Cumulative Stats'!C99</f>
        <v>241</v>
      </c>
      <c r="D4" s="53">
        <f>'[1]Cumulative Stats'!D99</f>
        <v>1320</v>
      </c>
      <c r="E4" s="10">
        <f>'[1]Cumulative Stats'!E99</f>
        <v>5.4771784232365146</v>
      </c>
      <c r="F4" s="2">
        <f>'[1]Cumulative Stats'!F99</f>
        <v>80</v>
      </c>
      <c r="G4" s="2">
        <f>'[1]Cumulative Stats'!G99</f>
        <v>19</v>
      </c>
      <c r="H4" s="2">
        <f>'[1]Cumulative Stats'!H99</f>
        <v>2</v>
      </c>
      <c r="I4">
        <f t="shared" si="0"/>
        <v>1</v>
      </c>
      <c r="J4">
        <f>IF(C4&gt;=6.25*PASSING!$B$1,1,0)</f>
        <v>1</v>
      </c>
      <c r="K4" s="51"/>
      <c r="L4" s="112" t="str">
        <f>'[5]Cumulative Stats'!A119</f>
        <v>Sanders</v>
      </c>
      <c r="M4" s="2" t="str">
        <f>'[5]Cumulative Stats'!B119</f>
        <v>Hou</v>
      </c>
      <c r="N4" s="2">
        <f>'[5]Cumulative Stats'!C119</f>
        <v>101</v>
      </c>
      <c r="O4" s="53">
        <f>'[5]Cumulative Stats'!D119</f>
        <v>1479</v>
      </c>
      <c r="P4" s="10">
        <f>'[5]Cumulative Stats'!E119</f>
        <v>14.643564356435643</v>
      </c>
      <c r="Q4" s="2">
        <f>'[5]Cumulative Stats'!F119</f>
        <v>79</v>
      </c>
      <c r="R4" s="2">
        <f>'[5]Cumulative Stats'!G119</f>
        <v>18</v>
      </c>
      <c r="S4" s="2">
        <f>'[5]Cumulative Stats'!H119</f>
        <v>2</v>
      </c>
      <c r="T4" s="11">
        <f>+N4/PASSING!$B$1*16</f>
        <v>89.777777777777771</v>
      </c>
      <c r="U4">
        <f>IF(N4&gt;=2*PASSING!$B$1,1,0)</f>
        <v>1</v>
      </c>
      <c r="W4" t="s">
        <v>56</v>
      </c>
    </row>
    <row r="5" spans="1:23" x14ac:dyDescent="0.15">
      <c r="A5" s="2" t="s">
        <v>301</v>
      </c>
      <c r="B5" s="2" t="str">
        <f>'[17]Cumulative Stats'!B90</f>
        <v>TB</v>
      </c>
      <c r="C5" s="2">
        <f>'[17]Cumulative Stats'!C90</f>
        <v>277</v>
      </c>
      <c r="D5" s="53">
        <f>'[17]Cumulative Stats'!D90</f>
        <v>1318</v>
      </c>
      <c r="E5" s="10">
        <f>'[17]Cumulative Stats'!E90</f>
        <v>4.7581227436823106</v>
      </c>
      <c r="F5" s="2">
        <f>'[17]Cumulative Stats'!F90</f>
        <v>40</v>
      </c>
      <c r="G5" s="2">
        <f>'[17]Cumulative Stats'!G90</f>
        <v>9</v>
      </c>
      <c r="H5" s="2">
        <f>'[17]Cumulative Stats'!H90</f>
        <v>4</v>
      </c>
      <c r="I5">
        <f t="shared" si="0"/>
        <v>1</v>
      </c>
      <c r="J5">
        <f>IF(C5&gt;=6.25*PASSING!$B$1,1,0)</f>
        <v>1</v>
      </c>
      <c r="K5" s="51"/>
      <c r="L5" s="2" t="str">
        <f>'[1]Cumulative Stats'!A112</f>
        <v>Johnson,T</v>
      </c>
      <c r="M5" s="2" t="str">
        <f>'[1]Cumulative Stats'!B112</f>
        <v>Arz</v>
      </c>
      <c r="N5" s="2">
        <f>'[1]Cumulative Stats'!C112</f>
        <v>94</v>
      </c>
      <c r="O5" s="53">
        <f>'[1]Cumulative Stats'!D112</f>
        <v>1560</v>
      </c>
      <c r="P5" s="10">
        <f>'[1]Cumulative Stats'!E112</f>
        <v>16.595744680851062</v>
      </c>
      <c r="Q5" s="2">
        <f>'[1]Cumulative Stats'!F112</f>
        <v>74</v>
      </c>
      <c r="R5" s="2">
        <f>'[1]Cumulative Stats'!G112</f>
        <v>12</v>
      </c>
      <c r="S5" s="2">
        <f>'[1]Cumulative Stats'!H112</f>
        <v>3</v>
      </c>
      <c r="T5" s="11">
        <f>+N5/PASSING!$B$1*16</f>
        <v>83.555555555555557</v>
      </c>
      <c r="U5">
        <f>IF(N5&gt;=2*PASSING!$B$1,1,0)</f>
        <v>1</v>
      </c>
    </row>
    <row r="6" spans="1:23" x14ac:dyDescent="0.15">
      <c r="A6" s="2" t="s">
        <v>314</v>
      </c>
      <c r="B6" s="2" t="str">
        <f>'[11]Cumulative Stats'!B93</f>
        <v>NO</v>
      </c>
      <c r="C6" s="2">
        <f>'[11]Cumulative Stats'!C93</f>
        <v>232</v>
      </c>
      <c r="D6" s="53">
        <f>'[11]Cumulative Stats'!D93</f>
        <v>1301</v>
      </c>
      <c r="E6" s="10">
        <f>'[11]Cumulative Stats'!E93</f>
        <v>5.6077586206896548</v>
      </c>
      <c r="F6" s="2">
        <f>'[11]Cumulative Stats'!F93</f>
        <v>38</v>
      </c>
      <c r="G6" s="2">
        <f>'[11]Cumulative Stats'!G93</f>
        <v>12</v>
      </c>
      <c r="H6" s="2">
        <f>'[11]Cumulative Stats'!H93</f>
        <v>8</v>
      </c>
      <c r="I6">
        <f t="shared" si="0"/>
        <v>1</v>
      </c>
      <c r="J6">
        <f>IF(C6&gt;=6.25*PASSING!$B$1,1,0)</f>
        <v>1</v>
      </c>
      <c r="K6" s="51"/>
      <c r="L6" s="2" t="str">
        <f>'[18]Cumulative Stats'!A119</f>
        <v>Walters</v>
      </c>
      <c r="M6" s="2" t="str">
        <f>'[18]Cumulative Stats'!B119</f>
        <v>Was</v>
      </c>
      <c r="N6" s="2">
        <f>'[18]Cumulative Stats'!C119</f>
        <v>88</v>
      </c>
      <c r="O6" s="53">
        <f>'[18]Cumulative Stats'!D119</f>
        <v>1198</v>
      </c>
      <c r="P6" s="10">
        <f>'[18]Cumulative Stats'!E119</f>
        <v>13.613636363636363</v>
      </c>
      <c r="Q6" s="2">
        <f>'[18]Cumulative Stats'!F119</f>
        <v>35</v>
      </c>
      <c r="R6" s="2">
        <f>'[18]Cumulative Stats'!G119</f>
        <v>6</v>
      </c>
      <c r="S6" s="2">
        <f>'[18]Cumulative Stats'!H119</f>
        <v>0</v>
      </c>
      <c r="T6" s="11">
        <f>+N6/PASSING!$B$1*16</f>
        <v>78.222222222222229</v>
      </c>
      <c r="U6">
        <f>IF(N6&gt;=2*PASSING!$B$1,1,0)</f>
        <v>1</v>
      </c>
    </row>
    <row r="7" spans="1:23" x14ac:dyDescent="0.15">
      <c r="A7" s="2" t="str">
        <f>'[14]Cumulative Stats'!A90</f>
        <v>Bryant</v>
      </c>
      <c r="B7" s="2" t="str">
        <f>'[14]Cumulative Stats'!B90</f>
        <v>Phi</v>
      </c>
      <c r="C7" s="2">
        <f>'[14]Cumulative Stats'!C90</f>
        <v>281</v>
      </c>
      <c r="D7" s="53">
        <f>'[14]Cumulative Stats'!D90</f>
        <v>1255</v>
      </c>
      <c r="E7" s="10">
        <f>'[14]Cumulative Stats'!E90</f>
        <v>4.4661921708185055</v>
      </c>
      <c r="F7" s="2">
        <f>'[14]Cumulative Stats'!F90</f>
        <v>35</v>
      </c>
      <c r="G7" s="2">
        <f>'[14]Cumulative Stats'!G90</f>
        <v>11</v>
      </c>
      <c r="H7" s="2">
        <f>'[14]Cumulative Stats'!H90</f>
        <v>6</v>
      </c>
      <c r="I7">
        <f t="shared" si="0"/>
        <v>1</v>
      </c>
      <c r="J7">
        <f>IF(C7&gt;=6.25*PASSING!$B$1,1,0)</f>
        <v>1</v>
      </c>
      <c r="K7" s="51"/>
      <c r="L7" s="2" t="str">
        <f>'[17]Cumulative Stats'!A117</f>
        <v>Truvillion</v>
      </c>
      <c r="M7" s="2" t="str">
        <f>'[17]Cumulative Stats'!B117</f>
        <v>TB</v>
      </c>
      <c r="N7" s="2">
        <f>'[17]Cumulative Stats'!C117</f>
        <v>77</v>
      </c>
      <c r="O7" s="53">
        <f>'[17]Cumulative Stats'!D117</f>
        <v>1114</v>
      </c>
      <c r="P7" s="10">
        <f>'[17]Cumulative Stats'!E117</f>
        <v>14.467532467532468</v>
      </c>
      <c r="Q7" s="2">
        <f>'[17]Cumulative Stats'!F117</f>
        <v>69</v>
      </c>
      <c r="R7" s="2">
        <f>'[17]Cumulative Stats'!G117</f>
        <v>10</v>
      </c>
      <c r="S7" s="2">
        <f>'[17]Cumulative Stats'!H117</f>
        <v>2</v>
      </c>
      <c r="T7" s="11">
        <f>+N7/PASSING!$B$1*16</f>
        <v>68.444444444444443</v>
      </c>
      <c r="U7">
        <f>IF(N7&gt;=2*PASSING!$B$1,1,0)</f>
        <v>1</v>
      </c>
    </row>
    <row r="8" spans="1:23" x14ac:dyDescent="0.15">
      <c r="A8" s="2" t="str">
        <f>'[5]Cumulative Stats'!A93</f>
        <v>Fowler</v>
      </c>
      <c r="B8" s="2" t="str">
        <f>'[5]Cumulative Stats'!B93</f>
        <v>Hou</v>
      </c>
      <c r="C8" s="2">
        <f>'[5]Cumulative Stats'!C93</f>
        <v>190</v>
      </c>
      <c r="D8" s="53">
        <f>'[5]Cumulative Stats'!D93</f>
        <v>1198</v>
      </c>
      <c r="E8" s="10">
        <f>'[5]Cumulative Stats'!E93</f>
        <v>6.3052631578947365</v>
      </c>
      <c r="F8" s="2">
        <f>'[5]Cumulative Stats'!F93</f>
        <v>53</v>
      </c>
      <c r="G8" s="2">
        <f>'[5]Cumulative Stats'!G93</f>
        <v>13</v>
      </c>
      <c r="H8" s="2">
        <f>'[5]Cumulative Stats'!H93</f>
        <v>7</v>
      </c>
      <c r="I8">
        <f t="shared" si="0"/>
        <v>1</v>
      </c>
      <c r="J8">
        <f>IF(C8&gt;=6.25*PASSING!$B$1,1,0)</f>
        <v>1</v>
      </c>
      <c r="K8" s="51"/>
      <c r="L8" s="112" t="str">
        <f>'[12]Cumulative Stats'!A109</f>
        <v>Banks</v>
      </c>
      <c r="M8" s="112" t="str">
        <f>'[12]Cumulative Stats'!B109</f>
        <v>Oak</v>
      </c>
      <c r="N8" s="112">
        <f>'[12]Cumulative Stats'!C109</f>
        <v>77</v>
      </c>
      <c r="O8" s="53">
        <f>'[12]Cumulative Stats'!D109</f>
        <v>907</v>
      </c>
      <c r="P8" s="10">
        <f>'[12]Cumulative Stats'!E109</f>
        <v>11.779220779220779</v>
      </c>
      <c r="Q8" s="112">
        <f>'[12]Cumulative Stats'!F109</f>
        <v>38</v>
      </c>
      <c r="R8" s="112">
        <f>'[12]Cumulative Stats'!G109</f>
        <v>6</v>
      </c>
      <c r="S8" s="112">
        <f>'[12]Cumulative Stats'!H109</f>
        <v>2</v>
      </c>
      <c r="T8" s="11">
        <f>+N8/PASSING!$B$1*16</f>
        <v>68.444444444444443</v>
      </c>
      <c r="U8">
        <f>IF(N8&gt;=2*PASSING!$B$1,1,0)</f>
        <v>1</v>
      </c>
    </row>
    <row r="9" spans="1:23" x14ac:dyDescent="0.15">
      <c r="A9" s="2" t="str">
        <f>'[9]Cumulative Stats'!A101</f>
        <v>Williams,J</v>
      </c>
      <c r="B9" s="2" t="str">
        <f>'[9]Cumulative Stats'!B101</f>
        <v>Mch</v>
      </c>
      <c r="C9" s="2">
        <f>'[9]Cumulative Stats'!C101</f>
        <v>216</v>
      </c>
      <c r="D9" s="53">
        <f>'[9]Cumulative Stats'!D101</f>
        <v>1140</v>
      </c>
      <c r="E9" s="10">
        <f>'[9]Cumulative Stats'!E101</f>
        <v>5.2777777777777777</v>
      </c>
      <c r="F9" s="2">
        <f>'[9]Cumulative Stats'!F101</f>
        <v>72</v>
      </c>
      <c r="G9" s="2">
        <f>'[9]Cumulative Stats'!G101</f>
        <v>13</v>
      </c>
      <c r="H9" s="2">
        <f>'[9]Cumulative Stats'!H101</f>
        <v>4</v>
      </c>
      <c r="I9">
        <f t="shared" si="0"/>
        <v>1</v>
      </c>
      <c r="J9">
        <f>IF(C9&gt;=6.25*PASSING!$B$1,1,0)</f>
        <v>1</v>
      </c>
      <c r="K9" s="51"/>
      <c r="L9" s="2" t="str">
        <f>'[11]Cumulative Stats'!A116</f>
        <v>Ross</v>
      </c>
      <c r="M9" s="2" t="str">
        <f>'[11]Cumulative Stats'!B116</f>
        <v>NO</v>
      </c>
      <c r="N9" s="2">
        <f>'[11]Cumulative Stats'!C116</f>
        <v>73</v>
      </c>
      <c r="O9" s="53">
        <f>'[11]Cumulative Stats'!D116</f>
        <v>875</v>
      </c>
      <c r="P9" s="10">
        <f>'[11]Cumulative Stats'!E116</f>
        <v>11.986301369863014</v>
      </c>
      <c r="Q9" s="2">
        <f>'[11]Cumulative Stats'!F116</f>
        <v>36</v>
      </c>
      <c r="R9" s="2">
        <f>'[11]Cumulative Stats'!G116</f>
        <v>6</v>
      </c>
      <c r="S9" s="2">
        <f>'[11]Cumulative Stats'!H116</f>
        <v>0</v>
      </c>
      <c r="T9" s="11">
        <f>+N9/PASSING!$B$1*16</f>
        <v>64.888888888888886</v>
      </c>
      <c r="U9">
        <f>IF(N9&gt;=2*PASSING!$B$1,1,0)</f>
        <v>1</v>
      </c>
    </row>
    <row r="10" spans="1:23" x14ac:dyDescent="0.15">
      <c r="A10" s="2" t="str">
        <f>'[10]Cumulative Stats'!A93</f>
        <v>Carthon</v>
      </c>
      <c r="B10" s="2" t="str">
        <f>'[10]Cumulative Stats'!B93</f>
        <v>NJ</v>
      </c>
      <c r="C10" s="2">
        <f>'[10]Cumulative Stats'!C93</f>
        <v>259</v>
      </c>
      <c r="D10" s="53">
        <f>'[10]Cumulative Stats'!D93</f>
        <v>1097</v>
      </c>
      <c r="E10" s="10">
        <f>'[10]Cumulative Stats'!E93</f>
        <v>4.2355212355212357</v>
      </c>
      <c r="F10" s="2">
        <f>'[10]Cumulative Stats'!F93</f>
        <v>34</v>
      </c>
      <c r="G10" s="2">
        <f>'[10]Cumulative Stats'!G93</f>
        <v>9</v>
      </c>
      <c r="H10" s="2">
        <f>'[10]Cumulative Stats'!H93</f>
        <v>4</v>
      </c>
      <c r="I10">
        <f t="shared" si="0"/>
        <v>1</v>
      </c>
      <c r="J10">
        <f>IF(C10&gt;=6.25*PASSING!$B$1,1,0)</f>
        <v>1</v>
      </c>
      <c r="K10" s="51"/>
      <c r="L10" s="2" t="str">
        <f>'[9]Cumulative Stats'!A114</f>
        <v>Holloway</v>
      </c>
      <c r="M10" s="2" t="str">
        <f>'[9]Cumulative Stats'!B114</f>
        <v>Mch</v>
      </c>
      <c r="N10" s="2">
        <f>'[9]Cumulative Stats'!C114</f>
        <v>70</v>
      </c>
      <c r="O10" s="53">
        <f>'[9]Cumulative Stats'!D114</f>
        <v>1345</v>
      </c>
      <c r="P10" s="10">
        <f>'[9]Cumulative Stats'!E114</f>
        <v>19.214285714285715</v>
      </c>
      <c r="Q10" s="2">
        <f>'[9]Cumulative Stats'!F114</f>
        <v>68</v>
      </c>
      <c r="R10" s="2">
        <f>'[9]Cumulative Stats'!G114</f>
        <v>11</v>
      </c>
      <c r="S10" s="2">
        <f>'[9]Cumulative Stats'!H114</f>
        <v>2</v>
      </c>
      <c r="T10" s="11">
        <f>+N10/PASSING!$B$1*16</f>
        <v>62.222222222222221</v>
      </c>
      <c r="U10">
        <f>IF(N10&gt;=2*PASSING!$B$1,1,0)</f>
        <v>1</v>
      </c>
    </row>
    <row r="11" spans="1:23" x14ac:dyDescent="0.15">
      <c r="A11" s="2" t="str">
        <f>'[1]Cumulative Stats'!A97</f>
        <v>Long</v>
      </c>
      <c r="B11" s="2" t="str">
        <f>'[1]Cumulative Stats'!B97</f>
        <v>Arz</v>
      </c>
      <c r="C11" s="2">
        <f>'[1]Cumulative Stats'!C97</f>
        <v>223</v>
      </c>
      <c r="D11" s="53">
        <f>'[1]Cumulative Stats'!D97</f>
        <v>1063</v>
      </c>
      <c r="E11" s="10">
        <f>'[1]Cumulative Stats'!E97</f>
        <v>4.7668161434977581</v>
      </c>
      <c r="F11" s="2">
        <f>'[1]Cumulative Stats'!F97</f>
        <v>37</v>
      </c>
      <c r="G11" s="2">
        <f>'[1]Cumulative Stats'!G97</f>
        <v>7</v>
      </c>
      <c r="H11" s="2">
        <f>'[1]Cumulative Stats'!H97</f>
        <v>7</v>
      </c>
      <c r="I11">
        <f t="shared" si="0"/>
        <v>1</v>
      </c>
      <c r="J11">
        <f>IF(C11&gt;=6.25*PASSING!$B$1,1,0)</f>
        <v>1</v>
      </c>
      <c r="K11" s="51"/>
      <c r="L11" s="2" t="str">
        <f>'[17]Cumulative Stats'!A114</f>
        <v>Harvey</v>
      </c>
      <c r="M11" s="2" t="str">
        <f>'[17]Cumulative Stats'!B114</f>
        <v>TB</v>
      </c>
      <c r="N11" s="2">
        <f>'[17]Cumulative Stats'!C114</f>
        <v>70</v>
      </c>
      <c r="O11" s="53">
        <f>'[17]Cumulative Stats'!D114</f>
        <v>1035</v>
      </c>
      <c r="P11" s="10">
        <f>'[17]Cumulative Stats'!E114</f>
        <v>14.785714285714286</v>
      </c>
      <c r="Q11" s="2">
        <f>'[17]Cumulative Stats'!F114</f>
        <v>79</v>
      </c>
      <c r="R11" s="2">
        <f>'[17]Cumulative Stats'!G114</f>
        <v>9</v>
      </c>
      <c r="S11" s="2">
        <f>'[17]Cumulative Stats'!H114</f>
        <v>1</v>
      </c>
      <c r="T11" s="11">
        <f>+N11/PASSING!$B$1*16</f>
        <v>62.222222222222221</v>
      </c>
      <c r="U11">
        <f>IF(N11&gt;=2*PASSING!$B$1,1,0)</f>
        <v>1</v>
      </c>
    </row>
    <row r="12" spans="1:23" x14ac:dyDescent="0.15">
      <c r="A12" s="2" t="str">
        <f>'[17]Cumulative Stats'!A91</f>
        <v>Boone</v>
      </c>
      <c r="B12" s="2" t="str">
        <f>'[17]Cumulative Stats'!B91</f>
        <v>TB</v>
      </c>
      <c r="C12" s="2">
        <f>'[17]Cumulative Stats'!C91</f>
        <v>189</v>
      </c>
      <c r="D12" s="53">
        <f>'[17]Cumulative Stats'!D91</f>
        <v>1054</v>
      </c>
      <c r="E12" s="10">
        <f>'[17]Cumulative Stats'!E91</f>
        <v>5.5767195767195767</v>
      </c>
      <c r="F12" s="2">
        <f>'[17]Cumulative Stats'!F91</f>
        <v>70</v>
      </c>
      <c r="G12" s="2">
        <f>'[17]Cumulative Stats'!G91</f>
        <v>16</v>
      </c>
      <c r="H12" s="2">
        <f>'[17]Cumulative Stats'!H91</f>
        <v>3</v>
      </c>
      <c r="I12">
        <f t="shared" si="0"/>
        <v>1</v>
      </c>
      <c r="J12">
        <f>IF(C12&gt;=6.25*PASSING!$B$1,1,0)</f>
        <v>1</v>
      </c>
      <c r="K12" s="51"/>
      <c r="L12" s="2" t="str">
        <f>'[8]Cumulative Stats'!A109</f>
        <v>Crawford</v>
      </c>
      <c r="M12" s="2" t="str">
        <f>'[8]Cumulative Stats'!B109</f>
        <v>Mem</v>
      </c>
      <c r="N12" s="2">
        <f>'[8]Cumulative Stats'!C109</f>
        <v>69</v>
      </c>
      <c r="O12" s="2">
        <f>'[8]Cumulative Stats'!D109</f>
        <v>679</v>
      </c>
      <c r="P12" s="10">
        <f>'[8]Cumulative Stats'!E109</f>
        <v>9.8405797101449277</v>
      </c>
      <c r="Q12" s="2">
        <f>'[8]Cumulative Stats'!F109</f>
        <v>38</v>
      </c>
      <c r="R12" s="2">
        <f>'[8]Cumulative Stats'!G109</f>
        <v>0</v>
      </c>
      <c r="S12" s="2">
        <f>'[8]Cumulative Stats'!H109</f>
        <v>4</v>
      </c>
      <c r="T12" s="11">
        <f>+N12/PASSING!$B$1*16</f>
        <v>61.333333333333336</v>
      </c>
      <c r="U12">
        <f>IF(N12&gt;=2*PASSING!$B$1,1,0)</f>
        <v>1</v>
      </c>
    </row>
    <row r="13" spans="1:23" x14ac:dyDescent="0.15">
      <c r="A13" s="2" t="s">
        <v>315</v>
      </c>
      <c r="B13" s="2" t="str">
        <f>'[12]Cumulative Stats'!B96</f>
        <v>Oak</v>
      </c>
      <c r="C13" s="2">
        <f>'[12]Cumulative Stats'!C96</f>
        <v>135</v>
      </c>
      <c r="D13" s="2">
        <f>'[12]Cumulative Stats'!D96</f>
        <v>985</v>
      </c>
      <c r="E13" s="10">
        <f>'[12]Cumulative Stats'!E96</f>
        <v>7.2962962962962967</v>
      </c>
      <c r="F13" s="2">
        <f>'[12]Cumulative Stats'!F96</f>
        <v>74</v>
      </c>
      <c r="G13" s="2">
        <f>'[12]Cumulative Stats'!G96</f>
        <v>11</v>
      </c>
      <c r="H13" s="2">
        <f>'[12]Cumulative Stats'!H96</f>
        <v>2</v>
      </c>
      <c r="I13">
        <f t="shared" si="0"/>
        <v>1</v>
      </c>
      <c r="J13">
        <f>IF(C13&gt;=6.25*PASSING!$B$1,1,0)</f>
        <v>1</v>
      </c>
      <c r="K13" s="51"/>
      <c r="L13" s="112" t="s">
        <v>339</v>
      </c>
      <c r="M13" s="2" t="s">
        <v>340</v>
      </c>
      <c r="N13" s="112">
        <f>+$Z$357</f>
        <v>68</v>
      </c>
      <c r="O13" s="53">
        <f>+$AA$357</f>
        <v>1100</v>
      </c>
      <c r="P13" s="10">
        <f>+$AB$357</f>
        <v>16.176470588235293</v>
      </c>
      <c r="Q13" s="112">
        <f>+$AC$357</f>
        <v>63</v>
      </c>
      <c r="R13" s="112">
        <f>+$AD$357</f>
        <v>8</v>
      </c>
      <c r="S13" s="112">
        <f>+$AE$357</f>
        <v>1</v>
      </c>
      <c r="T13" s="11">
        <f>+N13/PASSING!$B$1*16</f>
        <v>60.444444444444443</v>
      </c>
      <c r="U13">
        <f>IF(N13&gt;=2*PASSING!$B$1,1,0)</f>
        <v>1</v>
      </c>
    </row>
    <row r="14" spans="1:23" x14ac:dyDescent="0.15">
      <c r="A14" s="2" t="str">
        <f>'[3]Cumulative Stats'!A91</f>
        <v>Canada</v>
      </c>
      <c r="B14" s="2" t="str">
        <f>'[3]Cumulative Stats'!B91</f>
        <v>Chi</v>
      </c>
      <c r="C14" s="2">
        <f>'[3]Cumulative Stats'!C91</f>
        <v>164</v>
      </c>
      <c r="D14" s="2">
        <f>'[3]Cumulative Stats'!D91</f>
        <v>895</v>
      </c>
      <c r="E14" s="10">
        <f>'[3]Cumulative Stats'!E91</f>
        <v>5.4573170731707314</v>
      </c>
      <c r="F14" s="2">
        <f>'[3]Cumulative Stats'!F91</f>
        <v>34</v>
      </c>
      <c r="G14" s="2">
        <f>'[3]Cumulative Stats'!G91</f>
        <v>7</v>
      </c>
      <c r="H14" s="2">
        <f>'[3]Cumulative Stats'!H91</f>
        <v>9</v>
      </c>
      <c r="I14">
        <f t="shared" si="0"/>
        <v>1</v>
      </c>
      <c r="J14">
        <f>IF(C14&gt;=6.25*PASSING!$B$1,1,0)</f>
        <v>1</v>
      </c>
      <c r="K14" s="51"/>
      <c r="L14" s="2" t="s">
        <v>300</v>
      </c>
      <c r="M14" s="2" t="str">
        <f>'[15]Cumulative Stats'!B108</f>
        <v>Pit</v>
      </c>
      <c r="N14" s="2">
        <f>'[15]Cumulative Stats'!C108</f>
        <v>68</v>
      </c>
      <c r="O14" s="2">
        <f>'[15]Cumulative Stats'!D108</f>
        <v>936</v>
      </c>
      <c r="P14" s="10">
        <f>'[15]Cumulative Stats'!E108</f>
        <v>13.764705882352942</v>
      </c>
      <c r="Q14" s="2">
        <f>'[15]Cumulative Stats'!F108</f>
        <v>38</v>
      </c>
      <c r="R14" s="2">
        <f>'[15]Cumulative Stats'!G108</f>
        <v>5</v>
      </c>
      <c r="S14" s="2">
        <f>'[15]Cumulative Stats'!H108</f>
        <v>0</v>
      </c>
      <c r="T14" s="11">
        <f>+N14/PASSING!$B$1*16</f>
        <v>60.444444444444443</v>
      </c>
      <c r="U14">
        <f>IF(N14&gt;=2*PASSING!$B$1,1,0)</f>
        <v>1</v>
      </c>
    </row>
    <row r="15" spans="1:23" x14ac:dyDescent="0.15">
      <c r="A15" s="2" t="str">
        <f>'[18]Cumulative Stats'!A90</f>
        <v>Bledsoe</v>
      </c>
      <c r="B15" s="2" t="str">
        <f>'[18]Cumulative Stats'!B90</f>
        <v>Was</v>
      </c>
      <c r="C15" s="2">
        <f>'[18]Cumulative Stats'!C90</f>
        <v>218</v>
      </c>
      <c r="D15" s="2">
        <f>'[18]Cumulative Stats'!D90</f>
        <v>871</v>
      </c>
      <c r="E15" s="10">
        <f>'[18]Cumulative Stats'!E90</f>
        <v>3.9954128440366974</v>
      </c>
      <c r="F15" s="2">
        <f>'[18]Cumulative Stats'!F90</f>
        <v>67</v>
      </c>
      <c r="G15" s="2">
        <f>'[18]Cumulative Stats'!G90</f>
        <v>8</v>
      </c>
      <c r="H15" s="2">
        <f>'[18]Cumulative Stats'!H90</f>
        <v>7</v>
      </c>
      <c r="I15">
        <f t="shared" si="0"/>
        <v>1</v>
      </c>
      <c r="J15">
        <f>IF(C15&gt;=6.25*PASSING!$B$1,1,0)</f>
        <v>1</v>
      </c>
      <c r="K15" s="51"/>
      <c r="L15" s="2" t="s">
        <v>301</v>
      </c>
      <c r="M15" s="2" t="str">
        <f>'[17]Cumulative Stats'!B108</f>
        <v>TB</v>
      </c>
      <c r="N15" s="2">
        <f>'[17]Cumulative Stats'!C108</f>
        <v>64</v>
      </c>
      <c r="O15" s="2">
        <f>'[17]Cumulative Stats'!D108</f>
        <v>528</v>
      </c>
      <c r="P15" s="10">
        <f>'[17]Cumulative Stats'!E108</f>
        <v>8.25</v>
      </c>
      <c r="Q15" s="2">
        <f>'[17]Cumulative Stats'!F108</f>
        <v>37</v>
      </c>
      <c r="R15" s="2">
        <f>'[17]Cumulative Stats'!G108</f>
        <v>1</v>
      </c>
      <c r="S15" s="2">
        <f>'[17]Cumulative Stats'!H108</f>
        <v>0</v>
      </c>
      <c r="T15" s="11">
        <f>+N15/PASSING!$B$1*16</f>
        <v>56.888888888888886</v>
      </c>
      <c r="U15">
        <f>IF(N15&gt;=2*PASSING!$B$1,1,0)</f>
        <v>1</v>
      </c>
    </row>
    <row r="16" spans="1:23" x14ac:dyDescent="0.15">
      <c r="A16" s="2" t="str">
        <f>'[7]Cumulative Stats'!A97</f>
        <v>Nelson</v>
      </c>
      <c r="B16" s="2" t="str">
        <f>'[7]Cumulative Stats'!B97</f>
        <v>LA</v>
      </c>
      <c r="C16" s="2">
        <f>'[7]Cumulative Stats'!C97</f>
        <v>214</v>
      </c>
      <c r="D16" s="2">
        <f>'[7]Cumulative Stats'!D97</f>
        <v>858</v>
      </c>
      <c r="E16" s="10">
        <f>'[7]Cumulative Stats'!E97</f>
        <v>4.009345794392523</v>
      </c>
      <c r="F16" s="2">
        <f>'[7]Cumulative Stats'!F97</f>
        <v>22</v>
      </c>
      <c r="G16" s="2">
        <f>'[7]Cumulative Stats'!G97</f>
        <v>12</v>
      </c>
      <c r="H16" s="2">
        <f>'[7]Cumulative Stats'!H97</f>
        <v>9</v>
      </c>
      <c r="I16">
        <f t="shared" si="0"/>
        <v>1</v>
      </c>
      <c r="J16">
        <f>IF(C16&gt;=6.25*PASSING!$B$1,1,0)</f>
        <v>1</v>
      </c>
      <c r="K16" s="51"/>
      <c r="L16" s="2" t="s">
        <v>299</v>
      </c>
      <c r="M16" s="2" t="str">
        <f>'[3]Cumulative Stats'!B108</f>
        <v>Chi</v>
      </c>
      <c r="N16" s="2">
        <f>'[3]Cumulative Stats'!C108</f>
        <v>63</v>
      </c>
      <c r="O16" s="53">
        <f>'[3]Cumulative Stats'!D108</f>
        <v>957</v>
      </c>
      <c r="P16" s="10">
        <f>'[3]Cumulative Stats'!E108</f>
        <v>15.19047619047619</v>
      </c>
      <c r="Q16" s="2">
        <f>'[3]Cumulative Stats'!F108</f>
        <v>45</v>
      </c>
      <c r="R16" s="2">
        <f>'[3]Cumulative Stats'!G108</f>
        <v>9</v>
      </c>
      <c r="S16" s="2">
        <f>'[3]Cumulative Stats'!H108</f>
        <v>0</v>
      </c>
      <c r="T16" s="11">
        <f>+N16/PASSING!$B$1*16</f>
        <v>56</v>
      </c>
      <c r="U16">
        <f>IF(N16&gt;=2*PASSING!$B$1,1,0)</f>
        <v>1</v>
      </c>
    </row>
    <row r="17" spans="1:21" x14ac:dyDescent="0.15">
      <c r="A17" s="2" t="str">
        <f>'[4]Cumulative Stats'!A101</f>
        <v>Sydney</v>
      </c>
      <c r="B17" s="2" t="str">
        <f>'[4]Cumulative Stats'!B101</f>
        <v>Den</v>
      </c>
      <c r="C17" s="2">
        <f>'[4]Cumulative Stats'!C101</f>
        <v>211</v>
      </c>
      <c r="D17" s="2">
        <f>'[4]Cumulative Stats'!D101</f>
        <v>845</v>
      </c>
      <c r="E17" s="10">
        <f>'[4]Cumulative Stats'!E101</f>
        <v>4.0047393364928912</v>
      </c>
      <c r="F17" s="2">
        <f>'[4]Cumulative Stats'!F101</f>
        <v>42</v>
      </c>
      <c r="G17" s="2">
        <f>'[4]Cumulative Stats'!G101</f>
        <v>8</v>
      </c>
      <c r="H17" s="2">
        <f>'[4]Cumulative Stats'!H101</f>
        <v>3</v>
      </c>
      <c r="I17">
        <f t="shared" si="0"/>
        <v>1</v>
      </c>
      <c r="J17">
        <f>IF(C17&gt;=6.25*PASSING!$B$1,1,0)</f>
        <v>1</v>
      </c>
      <c r="K17" s="51"/>
      <c r="L17" s="112" t="str">
        <f>'[9]Cumulative Stats'!A112</f>
        <v>Cobb</v>
      </c>
      <c r="M17" s="2" t="str">
        <f>'[9]Cumulative Stats'!B112</f>
        <v>Mch</v>
      </c>
      <c r="N17" s="2">
        <f>'[9]Cumulative Stats'!C112</f>
        <v>61</v>
      </c>
      <c r="O17" s="2">
        <f>'[9]Cumulative Stats'!D112</f>
        <v>670</v>
      </c>
      <c r="P17" s="10">
        <f>'[9]Cumulative Stats'!E112</f>
        <v>10.983606557377049</v>
      </c>
      <c r="Q17" s="2">
        <f>'[9]Cumulative Stats'!F112</f>
        <v>38</v>
      </c>
      <c r="R17" s="2">
        <f>'[9]Cumulative Stats'!G112</f>
        <v>5</v>
      </c>
      <c r="S17" s="2">
        <f>'[9]Cumulative Stats'!H112</f>
        <v>0</v>
      </c>
      <c r="T17" s="11">
        <f>+N17/PASSING!$B$1*16</f>
        <v>54.222222222222221</v>
      </c>
      <c r="U17">
        <f>IF(N17&gt;=2*PASSING!$B$1,1,0)</f>
        <v>1</v>
      </c>
    </row>
    <row r="18" spans="1:21" x14ac:dyDescent="0.15">
      <c r="A18" s="2" t="str">
        <f>'[2]Cumulative Stats'!A96</f>
        <v>Perry</v>
      </c>
      <c r="B18" s="2" t="str">
        <f>'[2]Cumulative Stats'!B96</f>
        <v>Bir</v>
      </c>
      <c r="C18" s="2">
        <f>'[2]Cumulative Stats'!C96</f>
        <v>201</v>
      </c>
      <c r="D18" s="2">
        <f>'[2]Cumulative Stats'!D96</f>
        <v>840</v>
      </c>
      <c r="E18" s="10">
        <f>'[2]Cumulative Stats'!E96</f>
        <v>4.1791044776119399</v>
      </c>
      <c r="F18" s="2">
        <f>'[2]Cumulative Stats'!F96</f>
        <v>29</v>
      </c>
      <c r="G18" s="2">
        <f>'[2]Cumulative Stats'!G96</f>
        <v>6</v>
      </c>
      <c r="H18" s="2">
        <f>'[2]Cumulative Stats'!H96</f>
        <v>4</v>
      </c>
      <c r="I18">
        <f t="shared" si="0"/>
        <v>1</v>
      </c>
      <c r="J18">
        <f>IF(C18&gt;=6.25*PASSING!$B$1,1,0)</f>
        <v>1</v>
      </c>
      <c r="K18" s="51"/>
      <c r="L18" s="2" t="str">
        <f>'[8]Cumulative Stats'!A121</f>
        <v>Shirk</v>
      </c>
      <c r="M18" s="2" t="str">
        <f>'[8]Cumulative Stats'!B121</f>
        <v>Mem</v>
      </c>
      <c r="N18" s="2">
        <f>'[8]Cumulative Stats'!C121</f>
        <v>57</v>
      </c>
      <c r="O18" s="2">
        <f>'[8]Cumulative Stats'!D121</f>
        <v>622</v>
      </c>
      <c r="P18" s="10">
        <f>'[8]Cumulative Stats'!E121</f>
        <v>10.912280701754385</v>
      </c>
      <c r="Q18" s="2">
        <f>'[8]Cumulative Stats'!F121</f>
        <v>42</v>
      </c>
      <c r="R18" s="2">
        <f>'[8]Cumulative Stats'!G121</f>
        <v>4</v>
      </c>
      <c r="S18" s="2">
        <f>'[8]Cumulative Stats'!H121</f>
        <v>0</v>
      </c>
      <c r="T18" s="11">
        <f>+N18/PASSING!$B$1*16</f>
        <v>50.666666666666664</v>
      </c>
      <c r="U18">
        <f>IF(N18&gt;=2*PASSING!$B$1,1,0)</f>
        <v>1</v>
      </c>
    </row>
    <row r="19" spans="1:21" x14ac:dyDescent="0.15">
      <c r="A19" s="2" t="str">
        <f>'[11]Cumulative Stats'!A91</f>
        <v>Dupree</v>
      </c>
      <c r="B19" s="2" t="str">
        <f>'[11]Cumulative Stats'!B91</f>
        <v>NO</v>
      </c>
      <c r="C19" s="2">
        <f>'[11]Cumulative Stats'!C91</f>
        <v>143</v>
      </c>
      <c r="D19" s="2">
        <f>'[11]Cumulative Stats'!D91</f>
        <v>784</v>
      </c>
      <c r="E19" s="10">
        <f>'[11]Cumulative Stats'!E91</f>
        <v>5.4825174825174825</v>
      </c>
      <c r="F19" s="2">
        <f>'[11]Cumulative Stats'!F91</f>
        <v>44</v>
      </c>
      <c r="G19" s="2">
        <f>'[11]Cumulative Stats'!G91</f>
        <v>6</v>
      </c>
      <c r="H19" s="2">
        <f>'[11]Cumulative Stats'!H91</f>
        <v>2</v>
      </c>
      <c r="I19">
        <f t="shared" si="0"/>
        <v>1</v>
      </c>
      <c r="J19">
        <f>IF(C19&gt;=6.25*PASSING!$B$1,1,0)</f>
        <v>1</v>
      </c>
      <c r="K19" s="51"/>
      <c r="L19" s="2" t="str">
        <f>'[7]Cumulative Stats'!A121</f>
        <v>Townsell</v>
      </c>
      <c r="M19" s="2" t="str">
        <f>'[7]Cumulative Stats'!B121</f>
        <v>LA</v>
      </c>
      <c r="N19" s="2">
        <f>'[7]Cumulative Stats'!C121</f>
        <v>55</v>
      </c>
      <c r="O19" s="2">
        <f>'[7]Cumulative Stats'!D121</f>
        <v>861</v>
      </c>
      <c r="P19" s="10">
        <f>'[7]Cumulative Stats'!E121</f>
        <v>15.654545454545454</v>
      </c>
      <c r="Q19" s="2">
        <f>'[7]Cumulative Stats'!F121</f>
        <v>42</v>
      </c>
      <c r="R19" s="2">
        <f>'[7]Cumulative Stats'!G121</f>
        <v>3</v>
      </c>
      <c r="S19" s="2">
        <f>'[7]Cumulative Stats'!H121</f>
        <v>0</v>
      </c>
      <c r="T19" s="11">
        <f>+N19/PASSING!$B$1*16</f>
        <v>48.888888888888886</v>
      </c>
      <c r="U19">
        <f>IF(N19&gt;=2*PASSING!$B$1,1,0)</f>
        <v>1</v>
      </c>
    </row>
    <row r="20" spans="1:21" x14ac:dyDescent="0.15">
      <c r="A20" s="2" t="str">
        <f>'[6]Cumulative Stats'!A98</f>
        <v>Mason</v>
      </c>
      <c r="B20" s="2" t="str">
        <f>'[6]Cumulative Stats'!B98</f>
        <v>Jac</v>
      </c>
      <c r="C20" s="2">
        <f>'[6]Cumulative Stats'!C98</f>
        <v>171</v>
      </c>
      <c r="D20" s="2">
        <f>'[6]Cumulative Stats'!D98</f>
        <v>749</v>
      </c>
      <c r="E20" s="10">
        <f>'[6]Cumulative Stats'!E98</f>
        <v>4.3801169590643276</v>
      </c>
      <c r="F20" s="2">
        <f>'[6]Cumulative Stats'!F98</f>
        <v>45</v>
      </c>
      <c r="G20" s="2">
        <f>'[6]Cumulative Stats'!G98</f>
        <v>4</v>
      </c>
      <c r="H20" s="2">
        <f>'[6]Cumulative Stats'!H98</f>
        <v>7</v>
      </c>
      <c r="I20">
        <f t="shared" si="0"/>
        <v>1</v>
      </c>
      <c r="J20">
        <f>IF(C20&gt;=6.25*PASSING!$B$1,1,0)</f>
        <v>1</v>
      </c>
      <c r="K20" s="51"/>
      <c r="L20" s="2" t="str">
        <f>'[14]Cumulative Stats'!A109</f>
        <v>Collier</v>
      </c>
      <c r="M20" s="2" t="str">
        <f>'[14]Cumulative Stats'!B109</f>
        <v>Phi</v>
      </c>
      <c r="N20" s="2">
        <f>'[14]Cumulative Stats'!C109</f>
        <v>55</v>
      </c>
      <c r="O20" s="2">
        <f>'[14]Cumulative Stats'!D109</f>
        <v>823</v>
      </c>
      <c r="P20" s="10">
        <f>'[14]Cumulative Stats'!E109</f>
        <v>14.963636363636363</v>
      </c>
      <c r="Q20" s="2">
        <f>'[14]Cumulative Stats'!F109</f>
        <v>38</v>
      </c>
      <c r="R20" s="2">
        <f>'[14]Cumulative Stats'!G109</f>
        <v>3</v>
      </c>
      <c r="S20" s="2">
        <f>'[14]Cumulative Stats'!H109</f>
        <v>0</v>
      </c>
      <c r="T20" s="11">
        <f>+N20/PASSING!$B$1*16</f>
        <v>48.888888888888886</v>
      </c>
      <c r="U20">
        <f>IF(N20&gt;=2*PASSING!$B$1,1,0)</f>
        <v>1</v>
      </c>
    </row>
    <row r="21" spans="1:21" x14ac:dyDescent="0.15">
      <c r="A21" s="2" t="str">
        <f>'[15]Cumulative Stats'!A104</f>
        <v>Rozier</v>
      </c>
      <c r="B21" s="2" t="str">
        <f>'[15]Cumulative Stats'!B104</f>
        <v>Pit</v>
      </c>
      <c r="C21" s="2">
        <f>'[15]Cumulative Stats'!C104</f>
        <v>200</v>
      </c>
      <c r="D21" s="2">
        <f>'[15]Cumulative Stats'!D104</f>
        <v>674</v>
      </c>
      <c r="E21" s="10">
        <f>'[15]Cumulative Stats'!E104</f>
        <v>3.37</v>
      </c>
      <c r="F21" s="2">
        <f>'[15]Cumulative Stats'!F104</f>
        <v>29</v>
      </c>
      <c r="G21" s="2">
        <f>'[15]Cumulative Stats'!G104</f>
        <v>2</v>
      </c>
      <c r="H21" s="2">
        <f>'[15]Cumulative Stats'!H104</f>
        <v>7</v>
      </c>
      <c r="I21">
        <f t="shared" si="0"/>
        <v>1</v>
      </c>
      <c r="J21">
        <f>IF(C21&gt;=6.25*PASSING!$B$1,1,0)</f>
        <v>1</v>
      </c>
      <c r="K21" s="51"/>
      <c r="L21" s="2" t="str">
        <f>'[16]Cumulative Stats'!A112</f>
        <v>Gordon</v>
      </c>
      <c r="M21" s="2" t="str">
        <f>'[16]Cumulative Stats'!B112</f>
        <v>SA</v>
      </c>
      <c r="N21" s="2">
        <f>'[16]Cumulative Stats'!C112</f>
        <v>54</v>
      </c>
      <c r="O21" s="2">
        <f>'[16]Cumulative Stats'!D112</f>
        <v>867</v>
      </c>
      <c r="P21" s="10">
        <f>'[16]Cumulative Stats'!E112</f>
        <v>16.055555555555557</v>
      </c>
      <c r="Q21" s="2">
        <f>'[16]Cumulative Stats'!F112</f>
        <v>42</v>
      </c>
      <c r="R21" s="2">
        <f>'[16]Cumulative Stats'!G112</f>
        <v>3</v>
      </c>
      <c r="S21" s="2">
        <f>'[16]Cumulative Stats'!H112</f>
        <v>0</v>
      </c>
      <c r="T21" s="11">
        <f>+N21/PASSING!$B$1*16</f>
        <v>48</v>
      </c>
      <c r="U21">
        <f>IF(N21&gt;=2*PASSING!$B$1,1,0)</f>
        <v>1</v>
      </c>
    </row>
    <row r="22" spans="1:21" x14ac:dyDescent="0.15">
      <c r="A22" s="112" t="str">
        <f>'[8]Cumulative Stats'!A101</f>
        <v>Reid</v>
      </c>
      <c r="B22" s="2" t="str">
        <f>'[8]Cumulative Stats'!B101</f>
        <v>Mem</v>
      </c>
      <c r="C22" s="2">
        <f>'[8]Cumulative Stats'!C101</f>
        <v>171</v>
      </c>
      <c r="D22" s="2">
        <f>'[8]Cumulative Stats'!D101</f>
        <v>654</v>
      </c>
      <c r="E22" s="10">
        <f>'[8]Cumulative Stats'!E101</f>
        <v>3.8245614035087718</v>
      </c>
      <c r="F22" s="2">
        <f>'[8]Cumulative Stats'!F101</f>
        <v>33</v>
      </c>
      <c r="G22" s="2">
        <f>'[8]Cumulative Stats'!G101</f>
        <v>5</v>
      </c>
      <c r="H22" s="2">
        <f>'[8]Cumulative Stats'!H101</f>
        <v>2</v>
      </c>
      <c r="I22">
        <f t="shared" si="0"/>
        <v>1</v>
      </c>
      <c r="J22">
        <f>IF(C22&gt;=6.25*PASSING!$B$1,1,0)</f>
        <v>1</v>
      </c>
      <c r="K22" s="51"/>
      <c r="L22" s="2" t="str">
        <f>'[6]Cumulative Stats'!A110</f>
        <v>Clark</v>
      </c>
      <c r="M22" s="2" t="str">
        <f>'[6]Cumulative Stats'!B110</f>
        <v>Jac</v>
      </c>
      <c r="N22" s="2">
        <f>'[6]Cumulative Stats'!C110</f>
        <v>54</v>
      </c>
      <c r="O22" s="2">
        <f>'[6]Cumulative Stats'!D110</f>
        <v>698</v>
      </c>
      <c r="P22" s="10">
        <f>'[6]Cumulative Stats'!E110</f>
        <v>12.925925925925926</v>
      </c>
      <c r="Q22" s="2">
        <f>'[6]Cumulative Stats'!F110</f>
        <v>44</v>
      </c>
      <c r="R22" s="2">
        <f>'[6]Cumulative Stats'!G110</f>
        <v>3</v>
      </c>
      <c r="S22" s="2">
        <f>'[6]Cumulative Stats'!H110</f>
        <v>0</v>
      </c>
      <c r="T22" s="11">
        <f>+N22/PASSING!$B$1*16</f>
        <v>48</v>
      </c>
      <c r="U22">
        <f>IF(N22&gt;=2*PASSING!$B$1,1,0)</f>
        <v>1</v>
      </c>
    </row>
    <row r="23" spans="1:21" x14ac:dyDescent="0.15">
      <c r="A23" s="2" t="str">
        <f>'[5]Cumulative Stats'!A94</f>
        <v>Harrell</v>
      </c>
      <c r="B23" s="2" t="str">
        <f>'[5]Cumulative Stats'!B94</f>
        <v>Hou</v>
      </c>
      <c r="C23" s="2">
        <f>'[5]Cumulative Stats'!C94</f>
        <v>106</v>
      </c>
      <c r="D23" s="2">
        <f>'[5]Cumulative Stats'!D94</f>
        <v>631</v>
      </c>
      <c r="E23" s="10">
        <f>'[5]Cumulative Stats'!E94</f>
        <v>5.9528301886792452</v>
      </c>
      <c r="F23" s="2">
        <f>'[5]Cumulative Stats'!F94</f>
        <v>53</v>
      </c>
      <c r="G23" s="2">
        <f>'[5]Cumulative Stats'!G94</f>
        <v>6</v>
      </c>
      <c r="H23" s="2">
        <f>'[5]Cumulative Stats'!H94</f>
        <v>1</v>
      </c>
      <c r="I23">
        <f t="shared" si="0"/>
        <v>1</v>
      </c>
      <c r="J23">
        <f>IF(C23&gt;=6.25*PASSING!$B$1,1,0)</f>
        <v>0</v>
      </c>
      <c r="K23" s="51"/>
      <c r="L23" s="2" t="str">
        <f>'[3]Cumulative Stats'!A109</f>
        <v>Canada</v>
      </c>
      <c r="M23" s="2" t="str">
        <f>'[3]Cumulative Stats'!B109</f>
        <v>Chi</v>
      </c>
      <c r="N23" s="2">
        <f>'[3]Cumulative Stats'!C109</f>
        <v>54</v>
      </c>
      <c r="O23" s="2">
        <f>'[3]Cumulative Stats'!D109</f>
        <v>472</v>
      </c>
      <c r="P23" s="10">
        <f>'[3]Cumulative Stats'!E109</f>
        <v>8.7407407407407405</v>
      </c>
      <c r="Q23" s="2">
        <f>'[3]Cumulative Stats'!F109</f>
        <v>23</v>
      </c>
      <c r="R23" s="2">
        <f>'[3]Cumulative Stats'!G109</f>
        <v>0</v>
      </c>
      <c r="S23" s="2">
        <f>'[3]Cumulative Stats'!H109</f>
        <v>1</v>
      </c>
      <c r="T23" s="11">
        <f>+N23/PASSING!$B$1*16</f>
        <v>48</v>
      </c>
      <c r="U23">
        <f>IF(N23&gt;=2*PASSING!$B$1,1,0)</f>
        <v>1</v>
      </c>
    </row>
    <row r="24" spans="1:21" x14ac:dyDescent="0.15">
      <c r="A24" s="2" t="str">
        <f>'[7]Cumulative Stats'!A101</f>
        <v>Young</v>
      </c>
      <c r="B24" s="2" t="str">
        <f>'[7]Cumulative Stats'!B101</f>
        <v>LA</v>
      </c>
      <c r="C24" s="2">
        <f>'[7]Cumulative Stats'!C101</f>
        <v>80</v>
      </c>
      <c r="D24" s="2">
        <f>'[7]Cumulative Stats'!D101</f>
        <v>623</v>
      </c>
      <c r="E24" s="10">
        <f>'[7]Cumulative Stats'!E101</f>
        <v>7.7874999999999996</v>
      </c>
      <c r="F24" s="2">
        <f>'[7]Cumulative Stats'!F101</f>
        <v>47</v>
      </c>
      <c r="G24" s="2">
        <f>'[7]Cumulative Stats'!G101</f>
        <v>4</v>
      </c>
      <c r="H24" s="2">
        <f>'[7]Cumulative Stats'!H101</f>
        <v>2</v>
      </c>
      <c r="I24">
        <f t="shared" si="0"/>
        <v>1</v>
      </c>
      <c r="J24">
        <f>IF(C24&gt;=6.25*PASSING!$B$1,1,0)</f>
        <v>0</v>
      </c>
      <c r="K24" s="51"/>
      <c r="L24" s="2" t="s">
        <v>354</v>
      </c>
      <c r="M24" s="2" t="str">
        <f>'[1]Cumulative Stats'!B113</f>
        <v>Arz</v>
      </c>
      <c r="N24" s="2">
        <f>'[1]Cumulative Stats'!C113</f>
        <v>54</v>
      </c>
      <c r="O24" s="53">
        <f>'[1]Cumulative Stats'!D113</f>
        <v>427</v>
      </c>
      <c r="P24" s="10">
        <f>'[1]Cumulative Stats'!E113</f>
        <v>7.9074074074074074</v>
      </c>
      <c r="Q24" s="2">
        <f>'[1]Cumulative Stats'!F113</f>
        <v>23</v>
      </c>
      <c r="R24" s="2">
        <f>'[1]Cumulative Stats'!G113</f>
        <v>2</v>
      </c>
      <c r="S24" s="2">
        <f>'[1]Cumulative Stats'!H113</f>
        <v>0</v>
      </c>
      <c r="T24" s="11">
        <f>+N24/PASSING!$B$1*16</f>
        <v>48</v>
      </c>
      <c r="U24">
        <f>IF(N24&gt;=2*PASSING!$B$1,1,0)</f>
        <v>1</v>
      </c>
    </row>
    <row r="25" spans="1:21" x14ac:dyDescent="0.15">
      <c r="A25" s="2" t="str">
        <f>'[18]Cumulative Stats'!A97</f>
        <v>Taylor,B</v>
      </c>
      <c r="B25" s="2" t="str">
        <f>'[18]Cumulative Stats'!B97</f>
        <v>Was</v>
      </c>
      <c r="C25" s="2">
        <f>'[18]Cumulative Stats'!C97</f>
        <v>122</v>
      </c>
      <c r="D25" s="2">
        <f>'[18]Cumulative Stats'!D97</f>
        <v>579</v>
      </c>
      <c r="E25" s="10">
        <f>'[18]Cumulative Stats'!E97</f>
        <v>4.7459016393442619</v>
      </c>
      <c r="F25" s="2">
        <f>'[18]Cumulative Stats'!F97</f>
        <v>28</v>
      </c>
      <c r="G25" s="2">
        <f>'[18]Cumulative Stats'!G97</f>
        <v>1</v>
      </c>
      <c r="H25" s="2">
        <f>'[18]Cumulative Stats'!H97</f>
        <v>5</v>
      </c>
      <c r="I25">
        <f t="shared" si="0"/>
        <v>1</v>
      </c>
      <c r="J25">
        <f>IF(C25&gt;=6.25*PASSING!$B$1,1,0)</f>
        <v>1</v>
      </c>
      <c r="K25" s="51"/>
      <c r="L25" s="2" t="str">
        <f>'[14]Cumulative Stats'!A112</f>
        <v>Fitzkee</v>
      </c>
      <c r="M25" s="2" t="str">
        <f>'[14]Cumulative Stats'!B112</f>
        <v>Phi</v>
      </c>
      <c r="N25" s="2">
        <f>'[14]Cumulative Stats'!C112</f>
        <v>53</v>
      </c>
      <c r="O25" s="2">
        <f>'[14]Cumulative Stats'!D112</f>
        <v>951</v>
      </c>
      <c r="P25" s="10">
        <f>'[14]Cumulative Stats'!E112</f>
        <v>17.943396226415093</v>
      </c>
      <c r="Q25" s="2">
        <f>'[14]Cumulative Stats'!F112</f>
        <v>74</v>
      </c>
      <c r="R25" s="2">
        <f>'[14]Cumulative Stats'!G112</f>
        <v>7</v>
      </c>
      <c r="S25" s="2">
        <f>'[14]Cumulative Stats'!H112</f>
        <v>0</v>
      </c>
      <c r="T25" s="11">
        <f>+N25/PASSING!$B$1*16</f>
        <v>47.111111111111114</v>
      </c>
      <c r="U25">
        <f>IF(N25&gt;=2*PASSING!$B$1,1,0)</f>
        <v>1</v>
      </c>
    </row>
    <row r="26" spans="1:21" x14ac:dyDescent="0.15">
      <c r="A26" s="2" t="str">
        <f>'[14]Cumulative Stats'!A92</f>
        <v>Harvin</v>
      </c>
      <c r="B26" s="2" t="str">
        <f>'[14]Cumulative Stats'!B92</f>
        <v>Phi</v>
      </c>
      <c r="C26" s="2">
        <f>'[14]Cumulative Stats'!C92</f>
        <v>144</v>
      </c>
      <c r="D26" s="2">
        <f>'[14]Cumulative Stats'!D92</f>
        <v>536</v>
      </c>
      <c r="E26" s="10">
        <f>'[14]Cumulative Stats'!E92</f>
        <v>3.7222222222222223</v>
      </c>
      <c r="F26" s="2">
        <f>'[14]Cumulative Stats'!F92</f>
        <v>24</v>
      </c>
      <c r="G26" s="2">
        <f>'[14]Cumulative Stats'!G92</f>
        <v>5</v>
      </c>
      <c r="H26" s="2">
        <f>'[14]Cumulative Stats'!H92</f>
        <v>0</v>
      </c>
      <c r="I26">
        <f t="shared" si="0"/>
        <v>1</v>
      </c>
      <c r="J26">
        <f>IF(C26&gt;=6.25*PASSING!$B$1,1,0)</f>
        <v>1</v>
      </c>
      <c r="K26" s="51"/>
      <c r="L26" s="2" t="str">
        <f>'[4]Cumulative Stats'!A119</f>
        <v>Sydney</v>
      </c>
      <c r="M26" s="2" t="str">
        <f>'[4]Cumulative Stats'!B119</f>
        <v>Den</v>
      </c>
      <c r="N26" s="2">
        <f>'[4]Cumulative Stats'!C119</f>
        <v>52</v>
      </c>
      <c r="O26" s="2">
        <f>'[4]Cumulative Stats'!D119</f>
        <v>498</v>
      </c>
      <c r="P26" s="10">
        <f>'[4]Cumulative Stats'!E119</f>
        <v>9.5769230769230766</v>
      </c>
      <c r="Q26" s="2">
        <f>'[4]Cumulative Stats'!F119</f>
        <v>36</v>
      </c>
      <c r="R26" s="2">
        <f>'[4]Cumulative Stats'!G119</f>
        <v>2</v>
      </c>
      <c r="S26" s="2">
        <f>'[4]Cumulative Stats'!H119</f>
        <v>3</v>
      </c>
      <c r="T26" s="11">
        <f>+N26/PASSING!$B$1*16</f>
        <v>46.222222222222221</v>
      </c>
      <c r="U26">
        <f>IF(N26&gt;=2*PASSING!$B$1,1,0)</f>
        <v>1</v>
      </c>
    </row>
    <row r="27" spans="1:21" x14ac:dyDescent="0.15">
      <c r="A27" s="2" t="str">
        <f>'[12]Cumulative Stats'!A98</f>
        <v>Newton</v>
      </c>
      <c r="B27" s="2" t="str">
        <f>'[12]Cumulative Stats'!B98</f>
        <v>Oak</v>
      </c>
      <c r="C27" s="2">
        <f>'[12]Cumulative Stats'!C98</f>
        <v>147</v>
      </c>
      <c r="D27" s="2">
        <f>'[12]Cumulative Stats'!D98</f>
        <v>536</v>
      </c>
      <c r="E27" s="10">
        <f>'[12]Cumulative Stats'!E98</f>
        <v>3.6462585034013606</v>
      </c>
      <c r="F27" s="2">
        <f>'[12]Cumulative Stats'!F98</f>
        <v>35</v>
      </c>
      <c r="G27" s="2">
        <f>'[12]Cumulative Stats'!G98</f>
        <v>3</v>
      </c>
      <c r="H27" s="2">
        <f>'[12]Cumulative Stats'!H98</f>
        <v>1</v>
      </c>
      <c r="I27">
        <f t="shared" si="0"/>
        <v>1</v>
      </c>
      <c r="J27">
        <f>IF(C27&gt;=6.25*PASSING!$B$1,1,0)</f>
        <v>1</v>
      </c>
      <c r="K27" s="51"/>
      <c r="L27" s="112" t="str">
        <f>'[11]Cumulative Stats'!A115</f>
        <v>Lockett</v>
      </c>
      <c r="M27" s="112" t="str">
        <f>'[11]Cumulative Stats'!B115</f>
        <v>NO</v>
      </c>
      <c r="N27" s="112">
        <f>'[11]Cumulative Stats'!C115</f>
        <v>51</v>
      </c>
      <c r="O27" s="161">
        <f>'[11]Cumulative Stats'!D115</f>
        <v>1095</v>
      </c>
      <c r="P27" s="10">
        <f>'[11]Cumulative Stats'!E115</f>
        <v>21.470588235294116</v>
      </c>
      <c r="Q27" s="112">
        <f>'[11]Cumulative Stats'!F115</f>
        <v>47</v>
      </c>
      <c r="R27" s="112">
        <f>'[11]Cumulative Stats'!G115</f>
        <v>9</v>
      </c>
      <c r="S27" s="112">
        <f>'[11]Cumulative Stats'!H115</f>
        <v>1</v>
      </c>
      <c r="T27" s="11">
        <f>+N27/PASSING!$B$1*16</f>
        <v>45.333333333333336</v>
      </c>
      <c r="U27">
        <f>IF(N27&gt;=2*PASSING!$B$1,1,0)</f>
        <v>1</v>
      </c>
    </row>
    <row r="28" spans="1:21" x14ac:dyDescent="0.15">
      <c r="A28" s="2" t="str">
        <f>'[7]Cumulative Stats'!A93</f>
        <v>Gray</v>
      </c>
      <c r="B28" s="2" t="str">
        <f>'[7]Cumulative Stats'!B93</f>
        <v>LA</v>
      </c>
      <c r="C28" s="2">
        <f>'[7]Cumulative Stats'!C93</f>
        <v>133</v>
      </c>
      <c r="D28" s="2">
        <f>'[7]Cumulative Stats'!D93</f>
        <v>532</v>
      </c>
      <c r="E28" s="10">
        <f>'[7]Cumulative Stats'!E93</f>
        <v>4</v>
      </c>
      <c r="F28" s="2">
        <f>'[7]Cumulative Stats'!F93</f>
        <v>26</v>
      </c>
      <c r="G28" s="2">
        <f>'[7]Cumulative Stats'!G93</f>
        <v>5</v>
      </c>
      <c r="H28" s="2">
        <f>'[7]Cumulative Stats'!H93</f>
        <v>12</v>
      </c>
      <c r="I28">
        <f t="shared" si="0"/>
        <v>1</v>
      </c>
      <c r="J28">
        <f>IF(C28&gt;=6.25*PASSING!$B$1,1,0)</f>
        <v>1</v>
      </c>
      <c r="K28" s="51"/>
      <c r="L28" s="2" t="str">
        <f>'[1]Cumulative Stats'!A116</f>
        <v>Willis</v>
      </c>
      <c r="M28" s="2" t="str">
        <f>'[1]Cumulative Stats'!B116</f>
        <v>Arz</v>
      </c>
      <c r="N28" s="2">
        <f>'[1]Cumulative Stats'!C116</f>
        <v>50</v>
      </c>
      <c r="O28" s="53">
        <f>'[1]Cumulative Stats'!D116</f>
        <v>843</v>
      </c>
      <c r="P28" s="10">
        <f>'[1]Cumulative Stats'!E116</f>
        <v>16.86</v>
      </c>
      <c r="Q28" s="2">
        <f>'[1]Cumulative Stats'!F116</f>
        <v>83</v>
      </c>
      <c r="R28" s="2">
        <f>'[1]Cumulative Stats'!G116</f>
        <v>5</v>
      </c>
      <c r="S28" s="2">
        <f>'[1]Cumulative Stats'!H116</f>
        <v>2</v>
      </c>
      <c r="T28" s="11">
        <f>+N28/PASSING!$B$1*16</f>
        <v>44.444444444444443</v>
      </c>
      <c r="U28">
        <f>IF(N28&gt;=2*PASSING!$B$1,1,0)</f>
        <v>1</v>
      </c>
    </row>
    <row r="29" spans="1:21" x14ac:dyDescent="0.15">
      <c r="A29" s="2" t="s">
        <v>295</v>
      </c>
      <c r="B29" s="2" t="str">
        <f>'[8]Cumulative Stats'!B96</f>
        <v>Mem</v>
      </c>
      <c r="C29" s="2">
        <f>'[8]Cumulative Stats'!C96</f>
        <v>55</v>
      </c>
      <c r="D29" s="2">
        <f>'[8]Cumulative Stats'!D96</f>
        <v>507</v>
      </c>
      <c r="E29" s="10">
        <f>'[8]Cumulative Stats'!E96</f>
        <v>9.2181818181818187</v>
      </c>
      <c r="F29" s="2">
        <f>'[8]Cumulative Stats'!F96</f>
        <v>45</v>
      </c>
      <c r="G29" s="2">
        <f>'[8]Cumulative Stats'!G96</f>
        <v>1</v>
      </c>
      <c r="H29" s="2">
        <f>'[8]Cumulative Stats'!H96</f>
        <v>3</v>
      </c>
      <c r="I29">
        <f t="shared" si="0"/>
        <v>1</v>
      </c>
      <c r="J29">
        <f>IF(C29&gt;=6.25*PASSING!$B$1,1,0)</f>
        <v>0</v>
      </c>
      <c r="K29" s="51"/>
      <c r="L29" s="2" t="str">
        <f>'[10]Cumulative Stats'!A117</f>
        <v>Spek</v>
      </c>
      <c r="M29" s="2" t="str">
        <f>'[10]Cumulative Stats'!B117</f>
        <v>NJ</v>
      </c>
      <c r="N29" s="2">
        <f>'[10]Cumulative Stats'!C117</f>
        <v>50</v>
      </c>
      <c r="O29" s="2">
        <f>'[10]Cumulative Stats'!D117</f>
        <v>758</v>
      </c>
      <c r="P29" s="10">
        <f>'[10]Cumulative Stats'!E117</f>
        <v>15.16</v>
      </c>
      <c r="Q29" s="2">
        <f>'[10]Cumulative Stats'!F117</f>
        <v>59</v>
      </c>
      <c r="R29" s="2">
        <f>'[10]Cumulative Stats'!G117</f>
        <v>2</v>
      </c>
      <c r="S29" s="2">
        <f>'[10]Cumulative Stats'!H117</f>
        <v>0</v>
      </c>
      <c r="T29" s="11">
        <f>+N29/PASSING!$B$1*16</f>
        <v>44.444444444444443</v>
      </c>
      <c r="U29">
        <f>IF(N29&gt;=2*PASSING!$B$1,1,0)</f>
        <v>1</v>
      </c>
    </row>
    <row r="30" spans="1:21" x14ac:dyDescent="0.15">
      <c r="A30" s="2" t="str">
        <f>'[15]Cumulative Stats'!A98</f>
        <v>Holman</v>
      </c>
      <c r="B30" s="2" t="str">
        <f>'[15]Cumulative Stats'!B98</f>
        <v>Pit</v>
      </c>
      <c r="C30" s="2">
        <f>'[15]Cumulative Stats'!C98</f>
        <v>111</v>
      </c>
      <c r="D30" s="2">
        <f>'[15]Cumulative Stats'!D98</f>
        <v>504</v>
      </c>
      <c r="E30" s="10">
        <f>'[15]Cumulative Stats'!E98</f>
        <v>4.5405405405405403</v>
      </c>
      <c r="F30" s="2">
        <f>'[15]Cumulative Stats'!F98</f>
        <v>25</v>
      </c>
      <c r="G30" s="2">
        <f>'[15]Cumulative Stats'!G98</f>
        <v>10</v>
      </c>
      <c r="H30" s="2">
        <f>'[15]Cumulative Stats'!H98</f>
        <v>1</v>
      </c>
      <c r="I30">
        <f t="shared" si="0"/>
        <v>1</v>
      </c>
      <c r="J30">
        <f>IF(C30&gt;=6.25*PASSING!$B$1,1,0)</f>
        <v>0</v>
      </c>
      <c r="K30" s="51"/>
      <c r="L30" s="2" t="str">
        <f>'[10]Cumulative Stats'!A112</f>
        <v>Collins</v>
      </c>
      <c r="M30" s="2" t="str">
        <f>'[10]Cumulative Stats'!B112</f>
        <v>NJ</v>
      </c>
      <c r="N30" s="2">
        <f>'[10]Cumulative Stats'!C112</f>
        <v>50</v>
      </c>
      <c r="O30" s="2">
        <f>'[10]Cumulative Stats'!D112</f>
        <v>605</v>
      </c>
      <c r="P30" s="10">
        <f>'[10]Cumulative Stats'!E112</f>
        <v>12.1</v>
      </c>
      <c r="Q30" s="2">
        <f>'[10]Cumulative Stats'!F112</f>
        <v>38</v>
      </c>
      <c r="R30" s="2">
        <f>'[10]Cumulative Stats'!G112</f>
        <v>2</v>
      </c>
      <c r="S30" s="2">
        <f>'[10]Cumulative Stats'!H112</f>
        <v>0</v>
      </c>
      <c r="T30" s="11">
        <f>+N30/PASSING!$B$1*16</f>
        <v>44.444444444444443</v>
      </c>
      <c r="U30">
        <f>IF(N30&gt;=2*PASSING!$B$1,1,0)</f>
        <v>1</v>
      </c>
    </row>
    <row r="31" spans="1:21" x14ac:dyDescent="0.15">
      <c r="A31" s="2" t="str">
        <f>'[3]Cumulative Stats'!A93</f>
        <v>Ferguson</v>
      </c>
      <c r="B31" s="2" t="str">
        <f>'[3]Cumulative Stats'!B93</f>
        <v>Chi</v>
      </c>
      <c r="C31" s="2">
        <f>'[3]Cumulative Stats'!C93</f>
        <v>102</v>
      </c>
      <c r="D31" s="2">
        <f>'[3]Cumulative Stats'!D93</f>
        <v>462</v>
      </c>
      <c r="E31" s="10">
        <f>'[3]Cumulative Stats'!E93</f>
        <v>4.5294117647058822</v>
      </c>
      <c r="F31" s="2">
        <f>'[3]Cumulative Stats'!F93</f>
        <v>32</v>
      </c>
      <c r="G31" s="2">
        <f>'[3]Cumulative Stats'!G93</f>
        <v>4</v>
      </c>
      <c r="H31" s="2">
        <f>'[3]Cumulative Stats'!H93</f>
        <v>3</v>
      </c>
      <c r="I31">
        <f t="shared" si="0"/>
        <v>1</v>
      </c>
      <c r="J31">
        <f>IF(C31&gt;=6.25*PASSING!$B$1,1,0)</f>
        <v>0</v>
      </c>
      <c r="K31" s="51"/>
      <c r="L31" s="2" t="str">
        <f>'[14]Cumulative Stats'!A108</f>
        <v>Bryant</v>
      </c>
      <c r="M31" s="2" t="str">
        <f>'[14]Cumulative Stats'!B108</f>
        <v>Phi</v>
      </c>
      <c r="N31" s="2">
        <f>'[14]Cumulative Stats'!C108</f>
        <v>50</v>
      </c>
      <c r="O31" s="2">
        <f>'[14]Cumulative Stats'!D108</f>
        <v>478</v>
      </c>
      <c r="P31" s="10">
        <f>'[14]Cumulative Stats'!E108</f>
        <v>9.56</v>
      </c>
      <c r="Q31" s="2">
        <f>'[14]Cumulative Stats'!F108</f>
        <v>36</v>
      </c>
      <c r="R31" s="2">
        <f>'[14]Cumulative Stats'!G108</f>
        <v>2</v>
      </c>
      <c r="S31" s="2">
        <f>'[14]Cumulative Stats'!H108</f>
        <v>1</v>
      </c>
      <c r="T31" s="11">
        <f>+N31/PASSING!$B$1*16</f>
        <v>44.444444444444443</v>
      </c>
      <c r="U31">
        <f>IF(N31&gt;=2*PASSING!$B$1,1,0)</f>
        <v>1</v>
      </c>
    </row>
    <row r="32" spans="1:21" x14ac:dyDescent="0.15">
      <c r="A32" s="2" t="str">
        <f>'[9]Cumulative Stats'!A96</f>
        <v>Lacy</v>
      </c>
      <c r="B32" s="2" t="str">
        <f>'[9]Cumulative Stats'!B96</f>
        <v>Mch</v>
      </c>
      <c r="C32" s="2">
        <f>'[9]Cumulative Stats'!C96</f>
        <v>123</v>
      </c>
      <c r="D32" s="2">
        <f>'[9]Cumulative Stats'!D96</f>
        <v>457</v>
      </c>
      <c r="E32" s="10">
        <f>'[9]Cumulative Stats'!E96</f>
        <v>3.7154471544715446</v>
      </c>
      <c r="F32" s="2">
        <f>'[9]Cumulative Stats'!F96</f>
        <v>32</v>
      </c>
      <c r="G32" s="2">
        <f>'[9]Cumulative Stats'!G96</f>
        <v>5</v>
      </c>
      <c r="H32" s="2">
        <f>'[9]Cumulative Stats'!H96</f>
        <v>4</v>
      </c>
      <c r="I32">
        <f t="shared" si="0"/>
        <v>1</v>
      </c>
      <c r="J32">
        <f>IF(C32&gt;=6.25*PASSING!$B$1,1,0)</f>
        <v>1</v>
      </c>
      <c r="K32" s="51"/>
      <c r="L32" s="2" t="str">
        <f>'[6]Cumulative Stats'!A112</f>
        <v>Kemp</v>
      </c>
      <c r="M32" s="2" t="str">
        <f>'[6]Cumulative Stats'!B112</f>
        <v>Jac</v>
      </c>
      <c r="N32" s="2">
        <f>'[6]Cumulative Stats'!C112</f>
        <v>48</v>
      </c>
      <c r="O32" s="2">
        <f>'[6]Cumulative Stats'!D112</f>
        <v>719</v>
      </c>
      <c r="P32" s="10">
        <f>'[6]Cumulative Stats'!E112</f>
        <v>14.979166666666666</v>
      </c>
      <c r="Q32" s="2">
        <f>'[6]Cumulative Stats'!F112</f>
        <v>33</v>
      </c>
      <c r="R32" s="2">
        <f>'[6]Cumulative Stats'!G112</f>
        <v>4</v>
      </c>
      <c r="S32" s="2">
        <f>'[6]Cumulative Stats'!H112</f>
        <v>1</v>
      </c>
      <c r="T32" s="11">
        <f>+N32/PASSING!$B$1*16</f>
        <v>42.666666666666664</v>
      </c>
      <c r="U32">
        <f>IF(N32&gt;=2*PASSING!$B$1,1,0)</f>
        <v>1</v>
      </c>
    </row>
    <row r="33" spans="1:21" x14ac:dyDescent="0.15">
      <c r="A33" s="112" t="str">
        <f>'[6]Cumulative Stats'!A102</f>
        <v>Whiting</v>
      </c>
      <c r="B33" s="2" t="str">
        <f>'[6]Cumulative Stats'!B102</f>
        <v>Jac</v>
      </c>
      <c r="C33" s="2">
        <f>'[6]Cumulative Stats'!C102</f>
        <v>123</v>
      </c>
      <c r="D33" s="2">
        <f>'[6]Cumulative Stats'!D102</f>
        <v>453</v>
      </c>
      <c r="E33" s="10">
        <f>'[6]Cumulative Stats'!E102</f>
        <v>3.6829268292682928</v>
      </c>
      <c r="F33" s="2">
        <f>'[6]Cumulative Stats'!F102</f>
        <v>37</v>
      </c>
      <c r="G33" s="2">
        <f>'[6]Cumulative Stats'!G102</f>
        <v>5</v>
      </c>
      <c r="H33" s="2">
        <f>'[6]Cumulative Stats'!H102</f>
        <v>3</v>
      </c>
      <c r="I33">
        <f t="shared" si="0"/>
        <v>1</v>
      </c>
      <c r="J33">
        <f>IF(C33&gt;=6.25*PASSING!$B$1,1,0)</f>
        <v>1</v>
      </c>
      <c r="L33" s="2" t="str">
        <f>'[17]Cumulative Stats'!A112</f>
        <v>Gillespie</v>
      </c>
      <c r="M33" s="2" t="str">
        <f>'[17]Cumulative Stats'!B112</f>
        <v>TB</v>
      </c>
      <c r="N33" s="2">
        <f>'[17]Cumulative Stats'!C112</f>
        <v>48</v>
      </c>
      <c r="O33" s="2">
        <f>'[17]Cumulative Stats'!D112</f>
        <v>676</v>
      </c>
      <c r="P33" s="10">
        <f>'[17]Cumulative Stats'!E112</f>
        <v>14.083333333333334</v>
      </c>
      <c r="Q33" s="2">
        <f>'[17]Cumulative Stats'!F112</f>
        <v>32</v>
      </c>
      <c r="R33" s="2">
        <f>'[17]Cumulative Stats'!G112</f>
        <v>5</v>
      </c>
      <c r="S33" s="2">
        <f>'[17]Cumulative Stats'!H112</f>
        <v>0</v>
      </c>
      <c r="T33" s="11">
        <f>+N33/PASSING!$B$1*16</f>
        <v>42.666666666666664</v>
      </c>
      <c r="U33">
        <f>IF(N33&gt;=2*PASSING!$B$1,1,0)</f>
        <v>1</v>
      </c>
    </row>
    <row r="34" spans="1:21" x14ac:dyDescent="0.15">
      <c r="A34" s="2" t="s">
        <v>316</v>
      </c>
      <c r="B34" s="2" t="str">
        <f>'[6]Cumulative Stats'!B96</f>
        <v>Jac</v>
      </c>
      <c r="C34" s="2">
        <f>'[6]Cumulative Stats'!C96</f>
        <v>105</v>
      </c>
      <c r="D34" s="2">
        <f>'[6]Cumulative Stats'!D96</f>
        <v>444</v>
      </c>
      <c r="E34" s="10">
        <f>'[6]Cumulative Stats'!E96</f>
        <v>4.2285714285714286</v>
      </c>
      <c r="F34" s="2">
        <f>'[6]Cumulative Stats'!F96</f>
        <v>25</v>
      </c>
      <c r="G34" s="2">
        <f>'[6]Cumulative Stats'!G96</f>
        <v>2</v>
      </c>
      <c r="H34" s="2">
        <f>'[6]Cumulative Stats'!H96</f>
        <v>2</v>
      </c>
      <c r="I34">
        <f t="shared" si="0"/>
        <v>1</v>
      </c>
      <c r="J34">
        <f>IF(C34&gt;=6.25*PASSING!$B$1,1,0)</f>
        <v>0</v>
      </c>
      <c r="L34" s="2" t="str">
        <f>'[6]Cumulative Stats'!A109</f>
        <v>Bergmann</v>
      </c>
      <c r="M34" s="2" t="str">
        <f>'[6]Cumulative Stats'!B109</f>
        <v>Jac</v>
      </c>
      <c r="N34" s="2">
        <f>'[6]Cumulative Stats'!C109</f>
        <v>48</v>
      </c>
      <c r="O34" s="2">
        <f>'[6]Cumulative Stats'!D109</f>
        <v>530</v>
      </c>
      <c r="P34" s="10">
        <f>'[6]Cumulative Stats'!E109</f>
        <v>11.041666666666666</v>
      </c>
      <c r="Q34" s="2">
        <f>'[6]Cumulative Stats'!F109</f>
        <v>26</v>
      </c>
      <c r="R34" s="2">
        <f>'[6]Cumulative Stats'!G109</f>
        <v>2</v>
      </c>
      <c r="S34" s="2">
        <f>'[6]Cumulative Stats'!H109</f>
        <v>0</v>
      </c>
      <c r="T34" s="11">
        <f>+N34/PASSING!$B$1*16</f>
        <v>42.666666666666664</v>
      </c>
      <c r="U34">
        <f>IF(N34&gt;=2*PASSING!$B$1,1,0)</f>
        <v>1</v>
      </c>
    </row>
    <row r="35" spans="1:21" x14ac:dyDescent="0.15">
      <c r="A35" s="2" t="s">
        <v>326</v>
      </c>
      <c r="B35" s="2" t="str">
        <f>'[4]Cumulative Stats'!B102</f>
        <v>Den</v>
      </c>
      <c r="C35" s="2">
        <f>'[4]Cumulative Stats'!C102</f>
        <v>116</v>
      </c>
      <c r="D35" s="2">
        <f>'[4]Cumulative Stats'!D102</f>
        <v>444</v>
      </c>
      <c r="E35" s="10">
        <f>'[4]Cumulative Stats'!E102</f>
        <v>3.8275862068965516</v>
      </c>
      <c r="F35" s="2">
        <f>'[4]Cumulative Stats'!F102</f>
        <v>21</v>
      </c>
      <c r="G35" s="2">
        <f>'[4]Cumulative Stats'!G102</f>
        <v>3</v>
      </c>
      <c r="H35" s="2">
        <f>'[4]Cumulative Stats'!H102</f>
        <v>1</v>
      </c>
      <c r="I35">
        <f t="shared" si="0"/>
        <v>1</v>
      </c>
      <c r="J35">
        <f>IF(C35&gt;=6.25*PASSING!$B$1,1,0)</f>
        <v>1</v>
      </c>
      <c r="L35" s="112" t="str">
        <f>'[8]Cumulative Stats'!A119</f>
        <v>Reid</v>
      </c>
      <c r="M35" s="112" t="str">
        <f>'[8]Cumulative Stats'!B119</f>
        <v>Mem</v>
      </c>
      <c r="N35" s="112">
        <f>'[8]Cumulative Stats'!C119</f>
        <v>48</v>
      </c>
      <c r="O35" s="112">
        <f>'[8]Cumulative Stats'!D119</f>
        <v>416</v>
      </c>
      <c r="P35" s="10">
        <f>'[8]Cumulative Stats'!E119</f>
        <v>8.6666666666666661</v>
      </c>
      <c r="Q35" s="112">
        <f>'[8]Cumulative Stats'!F119</f>
        <v>38</v>
      </c>
      <c r="R35" s="112">
        <f>'[8]Cumulative Stats'!G119</f>
        <v>2</v>
      </c>
      <c r="S35" s="112">
        <f>'[8]Cumulative Stats'!H119</f>
        <v>3</v>
      </c>
      <c r="T35" s="11">
        <f>+N35/PASSING!$B$1*16</f>
        <v>42.666666666666664</v>
      </c>
      <c r="U35">
        <f>IF(N35&gt;=2*PASSING!$B$1,1,0)</f>
        <v>1</v>
      </c>
    </row>
    <row r="36" spans="1:21" x14ac:dyDescent="0.15">
      <c r="A36" s="112" t="s">
        <v>305</v>
      </c>
      <c r="B36" s="2" t="s">
        <v>306</v>
      </c>
      <c r="C36" s="2">
        <f>+$C$349</f>
        <v>106</v>
      </c>
      <c r="D36" s="2">
        <f>+$D$349</f>
        <v>438</v>
      </c>
      <c r="E36" s="10">
        <f>+$E$349</f>
        <v>4.132075471698113</v>
      </c>
      <c r="F36" s="2">
        <f>+$F$349</f>
        <v>25</v>
      </c>
      <c r="G36" s="2">
        <f>+$G$349</f>
        <v>3</v>
      </c>
      <c r="H36" s="2">
        <f>+$H$349</f>
        <v>5</v>
      </c>
      <c r="I36">
        <f t="shared" si="0"/>
        <v>1</v>
      </c>
      <c r="J36">
        <f>IF(C36&gt;=6.25*PASSING!$B$1,1,0)</f>
        <v>0</v>
      </c>
      <c r="L36" s="2" t="s">
        <v>326</v>
      </c>
      <c r="M36" s="2" t="str">
        <f>'[4]Cumulative Stats'!B120</f>
        <v>Den</v>
      </c>
      <c r="N36" s="2">
        <f>'[4]Cumulative Stats'!C120</f>
        <v>46</v>
      </c>
      <c r="O36" s="2">
        <f>'[4]Cumulative Stats'!D120</f>
        <v>477</v>
      </c>
      <c r="P36" s="10">
        <f>'[4]Cumulative Stats'!E120</f>
        <v>10.369565217391305</v>
      </c>
      <c r="Q36" s="2">
        <f>'[4]Cumulative Stats'!F120</f>
        <v>36</v>
      </c>
      <c r="R36" s="2">
        <f>'[4]Cumulative Stats'!G120</f>
        <v>1</v>
      </c>
      <c r="S36" s="2">
        <f>'[4]Cumulative Stats'!H120</f>
        <v>0</v>
      </c>
      <c r="T36" s="11">
        <f>+N36/PASSING!$B$1*16</f>
        <v>40.888888888888886</v>
      </c>
      <c r="U36">
        <f>IF(N36&gt;=2*PASSING!$B$1,1,0)</f>
        <v>1</v>
      </c>
    </row>
    <row r="37" spans="1:21" x14ac:dyDescent="0.15">
      <c r="A37" s="2" t="str">
        <f>'[5]Cumulative Stats'!A96</f>
        <v>Kelly</v>
      </c>
      <c r="B37" s="2" t="str">
        <f>'[5]Cumulative Stats'!B96</f>
        <v>Hou</v>
      </c>
      <c r="C37" s="2">
        <f>'[5]Cumulative Stats'!C96</f>
        <v>78</v>
      </c>
      <c r="D37" s="2">
        <f>'[5]Cumulative Stats'!D96</f>
        <v>421</v>
      </c>
      <c r="E37" s="10">
        <f>'[5]Cumulative Stats'!E96</f>
        <v>5.3974358974358978</v>
      </c>
      <c r="F37" s="2">
        <f>'[5]Cumulative Stats'!F96</f>
        <v>29</v>
      </c>
      <c r="G37" s="2">
        <f>'[5]Cumulative Stats'!G96</f>
        <v>3</v>
      </c>
      <c r="H37" s="2">
        <f>'[5]Cumulative Stats'!H96</f>
        <v>4</v>
      </c>
      <c r="I37">
        <f t="shared" si="0"/>
        <v>1</v>
      </c>
      <c r="J37">
        <f>IF(C37&gt;=6.25*PASSING!$B$1,1,0)</f>
        <v>0</v>
      </c>
      <c r="L37" s="2" t="str">
        <f>'[3]Cumulative Stats'!A114</f>
        <v>Haines</v>
      </c>
      <c r="M37" s="2" t="str">
        <f>'[3]Cumulative Stats'!B114</f>
        <v>Chi</v>
      </c>
      <c r="N37" s="2">
        <f>'[3]Cumulative Stats'!C114</f>
        <v>45</v>
      </c>
      <c r="O37" s="2">
        <f>'[3]Cumulative Stats'!D114</f>
        <v>813</v>
      </c>
      <c r="P37" s="10">
        <f>'[3]Cumulative Stats'!E114</f>
        <v>18.066666666666666</v>
      </c>
      <c r="Q37" s="2">
        <f>'[3]Cumulative Stats'!F114</f>
        <v>49</v>
      </c>
      <c r="R37" s="2">
        <f>'[3]Cumulative Stats'!G114</f>
        <v>4</v>
      </c>
      <c r="S37" s="2">
        <f>'[3]Cumulative Stats'!H114</f>
        <v>2</v>
      </c>
      <c r="T37" s="11">
        <f>+N37/PASSING!$B$1*16</f>
        <v>40</v>
      </c>
      <c r="U37">
        <f>IF(N37&gt;=2*PASSING!$B$1,1,0)</f>
        <v>1</v>
      </c>
    </row>
    <row r="38" spans="1:21" x14ac:dyDescent="0.15">
      <c r="A38" s="2" t="str">
        <f>'[12]Cumulative Stats'!A102</f>
        <v>Whittington</v>
      </c>
      <c r="B38" s="2" t="str">
        <f>'[12]Cumulative Stats'!B102</f>
        <v>Oak</v>
      </c>
      <c r="C38" s="2">
        <f>'[12]Cumulative Stats'!C102</f>
        <v>119</v>
      </c>
      <c r="D38" s="2">
        <f>'[12]Cumulative Stats'!D102</f>
        <v>401</v>
      </c>
      <c r="E38" s="10">
        <f>'[12]Cumulative Stats'!E102</f>
        <v>3.3697478991596639</v>
      </c>
      <c r="F38" s="2">
        <f>'[12]Cumulative Stats'!F102</f>
        <v>42</v>
      </c>
      <c r="G38" s="2">
        <f>'[12]Cumulative Stats'!G102</f>
        <v>1</v>
      </c>
      <c r="H38" s="2">
        <f>'[12]Cumulative Stats'!H102</f>
        <v>1</v>
      </c>
      <c r="I38">
        <f t="shared" si="0"/>
        <v>1</v>
      </c>
      <c r="J38">
        <f>IF(C38&gt;=6.25*PASSING!$B$1,1,0)</f>
        <v>1</v>
      </c>
      <c r="L38" s="2" t="s">
        <v>314</v>
      </c>
      <c r="M38" s="2" t="str">
        <f>'[11]Cumulative Stats'!B114</f>
        <v>NO</v>
      </c>
      <c r="N38" s="2">
        <f>'[11]Cumulative Stats'!C114</f>
        <v>45</v>
      </c>
      <c r="O38" s="2">
        <f>'[11]Cumulative Stats'!D114</f>
        <v>455</v>
      </c>
      <c r="P38" s="10">
        <f>'[11]Cumulative Stats'!E114</f>
        <v>10.111111111111111</v>
      </c>
      <c r="Q38" s="2">
        <f>'[11]Cumulative Stats'!F114</f>
        <v>30</v>
      </c>
      <c r="R38" s="2">
        <f>'[11]Cumulative Stats'!G114</f>
        <v>1</v>
      </c>
      <c r="S38" s="2">
        <f>'[11]Cumulative Stats'!H114</f>
        <v>2</v>
      </c>
      <c r="T38" s="11">
        <f>+N38/PASSING!$B$1*16</f>
        <v>40</v>
      </c>
      <c r="U38">
        <f>IF(N38&gt;=2*PASSING!$B$1,1,0)</f>
        <v>1</v>
      </c>
    </row>
    <row r="39" spans="1:21" x14ac:dyDescent="0.15">
      <c r="A39" s="2" t="str">
        <f>'[8]Cumulative Stats'!A100</f>
        <v>Quarles</v>
      </c>
      <c r="B39" s="2" t="str">
        <f>'[8]Cumulative Stats'!B100</f>
        <v>Mem</v>
      </c>
      <c r="C39" s="2">
        <f>'[8]Cumulative Stats'!C100</f>
        <v>116</v>
      </c>
      <c r="D39" s="2">
        <f>'[8]Cumulative Stats'!D100</f>
        <v>390</v>
      </c>
      <c r="E39" s="10">
        <f>'[8]Cumulative Stats'!E100</f>
        <v>3.3620689655172415</v>
      </c>
      <c r="F39" s="2">
        <f>'[8]Cumulative Stats'!F100</f>
        <v>24</v>
      </c>
      <c r="G39" s="2">
        <f>'[8]Cumulative Stats'!G100</f>
        <v>1</v>
      </c>
      <c r="H39" s="2">
        <f>'[8]Cumulative Stats'!H100</f>
        <v>4</v>
      </c>
      <c r="I39">
        <f t="shared" si="0"/>
        <v>1</v>
      </c>
      <c r="J39">
        <f>IF(C39&gt;=6.25*PASSING!$B$1,1,0)</f>
        <v>1</v>
      </c>
      <c r="L39" s="2" t="str">
        <f>'[13]Cumulative Stats'!A125</f>
        <v>Williams,A</v>
      </c>
      <c r="M39" s="2" t="str">
        <f>'[13]Cumulative Stats'!B125</f>
        <v>Okl</v>
      </c>
      <c r="N39" s="2">
        <f>'[13]Cumulative Stats'!C125</f>
        <v>44</v>
      </c>
      <c r="O39" s="2">
        <f>'[13]Cumulative Stats'!D125</f>
        <v>839</v>
      </c>
      <c r="P39" s="10">
        <f>'[13]Cumulative Stats'!E125</f>
        <v>19.068181818181817</v>
      </c>
      <c r="Q39" s="2">
        <f>'[13]Cumulative Stats'!F125</f>
        <v>39</v>
      </c>
      <c r="R39" s="2">
        <f>'[13]Cumulative Stats'!G125</f>
        <v>2</v>
      </c>
      <c r="S39" s="2">
        <f>'[13]Cumulative Stats'!H125</f>
        <v>0</v>
      </c>
      <c r="T39" s="11">
        <f>+N39/PASSING!$B$1*16</f>
        <v>39.111111111111114</v>
      </c>
      <c r="U39">
        <f>IF(N39&gt;=2*PASSING!$B$1,1,0)</f>
        <v>1</v>
      </c>
    </row>
    <row r="40" spans="1:21" x14ac:dyDescent="0.15">
      <c r="A40" s="2" t="s">
        <v>321</v>
      </c>
      <c r="B40" s="2" t="str">
        <f>'[15]Cumulative Stats'!B101</f>
        <v>Pit</v>
      </c>
      <c r="C40" s="2">
        <f>'[15]Cumulative Stats'!C101</f>
        <v>92</v>
      </c>
      <c r="D40" s="2">
        <f>'[15]Cumulative Stats'!D101</f>
        <v>386</v>
      </c>
      <c r="E40" s="10">
        <f>'[15]Cumulative Stats'!E101</f>
        <v>4.1956521739130439</v>
      </c>
      <c r="F40" s="2">
        <f>'[15]Cumulative Stats'!F101</f>
        <v>24</v>
      </c>
      <c r="G40" s="2">
        <f>'[15]Cumulative Stats'!G101</f>
        <v>0</v>
      </c>
      <c r="H40" s="2">
        <f>'[15]Cumulative Stats'!H101</f>
        <v>4</v>
      </c>
      <c r="I40">
        <f t="shared" si="0"/>
        <v>1</v>
      </c>
      <c r="J40">
        <f>IF(C40&gt;=6.25*PASSING!$B$1,1,0)</f>
        <v>0</v>
      </c>
      <c r="L40" s="112" t="str">
        <f>'[14]Cumulative Stats'!A113</f>
        <v>Folsom</v>
      </c>
      <c r="M40" s="112" t="str">
        <f>'[14]Cumulative Stats'!B113</f>
        <v>Phi</v>
      </c>
      <c r="N40" s="112">
        <f>'[14]Cumulative Stats'!C113</f>
        <v>44</v>
      </c>
      <c r="O40" s="112">
        <f>'[14]Cumulative Stats'!D113</f>
        <v>598</v>
      </c>
      <c r="P40" s="10">
        <f>'[14]Cumulative Stats'!E113</f>
        <v>13.590909090909092</v>
      </c>
      <c r="Q40" s="112">
        <f>'[14]Cumulative Stats'!F113</f>
        <v>52</v>
      </c>
      <c r="R40" s="112">
        <f>'[14]Cumulative Stats'!G113</f>
        <v>6</v>
      </c>
      <c r="S40" s="112">
        <f>'[14]Cumulative Stats'!H113</f>
        <v>0</v>
      </c>
      <c r="T40" s="11">
        <f>+N40/PASSING!$B$1*16</f>
        <v>39.111111111111114</v>
      </c>
      <c r="U40">
        <f>IF(N40&gt;=2*PASSING!$B$1,1,0)</f>
        <v>1</v>
      </c>
    </row>
    <row r="41" spans="1:21" x14ac:dyDescent="0.15">
      <c r="A41" s="2" t="str">
        <f>'[16]Cumulative Stats'!A101</f>
        <v>Stamper</v>
      </c>
      <c r="B41" s="2" t="str">
        <f>'[16]Cumulative Stats'!B101</f>
        <v>SA</v>
      </c>
      <c r="C41" s="2">
        <f>'[16]Cumulative Stats'!C101</f>
        <v>121</v>
      </c>
      <c r="D41" s="2">
        <f>'[16]Cumulative Stats'!D101</f>
        <v>367</v>
      </c>
      <c r="E41" s="10">
        <f>'[16]Cumulative Stats'!E101</f>
        <v>3.0330578512396693</v>
      </c>
      <c r="F41" s="2">
        <f>'[16]Cumulative Stats'!F101</f>
        <v>23</v>
      </c>
      <c r="G41" s="2">
        <f>'[16]Cumulative Stats'!G101</f>
        <v>2</v>
      </c>
      <c r="H41" s="2">
        <f>'[16]Cumulative Stats'!H101</f>
        <v>3</v>
      </c>
      <c r="I41">
        <f t="shared" si="0"/>
        <v>1</v>
      </c>
      <c r="J41">
        <f>IF(C41&gt;=6.25*PASSING!$B$1,1,0)</f>
        <v>1</v>
      </c>
      <c r="L41" s="112" t="str">
        <f>'[12]Cumulative Stats'!A116</f>
        <v>Newton</v>
      </c>
      <c r="M41" s="112" t="str">
        <f>'[12]Cumulative Stats'!B116</f>
        <v>Oak</v>
      </c>
      <c r="N41" s="112">
        <f>'[12]Cumulative Stats'!C116</f>
        <v>43</v>
      </c>
      <c r="O41" s="112">
        <f>'[12]Cumulative Stats'!D116</f>
        <v>388</v>
      </c>
      <c r="P41" s="10">
        <f>'[12]Cumulative Stats'!E116</f>
        <v>9.0232558139534884</v>
      </c>
      <c r="Q41" s="112">
        <f>'[12]Cumulative Stats'!F116</f>
        <v>24</v>
      </c>
      <c r="R41" s="112">
        <f>'[12]Cumulative Stats'!G116</f>
        <v>1</v>
      </c>
      <c r="S41" s="112">
        <f>'[12]Cumulative Stats'!H116</f>
        <v>0</v>
      </c>
      <c r="T41" s="11">
        <f>+N41/PASSING!$B$1*16</f>
        <v>38.222222222222221</v>
      </c>
      <c r="U41">
        <f>IF(N41&gt;=2*PASSING!$B$1,1,0)</f>
        <v>1</v>
      </c>
    </row>
    <row r="42" spans="1:21" x14ac:dyDescent="0.15">
      <c r="A42" s="2" t="str">
        <f>'[16]Cumulative Stats'!A90</f>
        <v>Bonner</v>
      </c>
      <c r="B42" s="2" t="str">
        <f>'[16]Cumulative Stats'!B90</f>
        <v>SA</v>
      </c>
      <c r="C42" s="2">
        <f>'[16]Cumulative Stats'!C90</f>
        <v>112</v>
      </c>
      <c r="D42" s="2">
        <f>'[16]Cumulative Stats'!D90</f>
        <v>366</v>
      </c>
      <c r="E42" s="10">
        <f>'[16]Cumulative Stats'!E90</f>
        <v>3.2678571428571428</v>
      </c>
      <c r="F42" s="2">
        <f>'[16]Cumulative Stats'!F90</f>
        <v>28</v>
      </c>
      <c r="G42" s="2">
        <f>'[16]Cumulative Stats'!G90</f>
        <v>3</v>
      </c>
      <c r="H42" s="2">
        <f>'[16]Cumulative Stats'!H90</f>
        <v>0</v>
      </c>
      <c r="I42">
        <f t="shared" si="0"/>
        <v>1</v>
      </c>
      <c r="J42">
        <f>IF(C42&gt;=6.25*PASSING!$B$1,1,0)</f>
        <v>0</v>
      </c>
      <c r="L42" s="112" t="str">
        <f>'[11]Cumulative Stats'!A118</f>
        <v>Smith,C</v>
      </c>
      <c r="M42" s="112" t="str">
        <f>'[11]Cumulative Stats'!B118</f>
        <v>NO</v>
      </c>
      <c r="N42" s="112">
        <f>'[11]Cumulative Stats'!C118</f>
        <v>42</v>
      </c>
      <c r="O42" s="112">
        <f>'[11]Cumulative Stats'!D118</f>
        <v>715</v>
      </c>
      <c r="P42" s="10">
        <f>'[11]Cumulative Stats'!E118</f>
        <v>17.023809523809526</v>
      </c>
      <c r="Q42" s="112">
        <f>'[11]Cumulative Stats'!F118</f>
        <v>44</v>
      </c>
      <c r="R42" s="112">
        <f>'[11]Cumulative Stats'!G118</f>
        <v>2</v>
      </c>
      <c r="S42" s="112">
        <f>'[11]Cumulative Stats'!H118</f>
        <v>0</v>
      </c>
      <c r="T42" s="11">
        <f>+N42/PASSING!$B$1*16</f>
        <v>37.333333333333336</v>
      </c>
      <c r="U42">
        <f>IF(N42&gt;=2*PASSING!$B$1,1,0)</f>
        <v>1</v>
      </c>
    </row>
    <row r="43" spans="1:21" x14ac:dyDescent="0.15">
      <c r="A43" s="2" t="str">
        <f>'[11]Cumulative Stats'!A95</f>
        <v>Schellen</v>
      </c>
      <c r="B43" s="2" t="str">
        <f>'[11]Cumulative Stats'!B95</f>
        <v>NO</v>
      </c>
      <c r="C43" s="2">
        <f>'[11]Cumulative Stats'!C95</f>
        <v>91</v>
      </c>
      <c r="D43" s="2">
        <f>'[11]Cumulative Stats'!D95</f>
        <v>361</v>
      </c>
      <c r="E43" s="10">
        <f>'[11]Cumulative Stats'!E95</f>
        <v>3.9670329670329672</v>
      </c>
      <c r="F43" s="2">
        <f>'[11]Cumulative Stats'!F95</f>
        <v>14</v>
      </c>
      <c r="G43" s="2">
        <f>'[11]Cumulative Stats'!G95</f>
        <v>0</v>
      </c>
      <c r="H43" s="2">
        <f>'[11]Cumulative Stats'!H95</f>
        <v>5</v>
      </c>
      <c r="I43">
        <f t="shared" si="0"/>
        <v>1</v>
      </c>
      <c r="J43">
        <f>IF(C43&gt;=6.25*PASSING!$B$1,1,0)</f>
        <v>0</v>
      </c>
      <c r="L43" s="2" t="s">
        <v>345</v>
      </c>
      <c r="M43" s="2" t="str">
        <f>'[18]Cumulative Stats'!B112</f>
        <v>Was</v>
      </c>
      <c r="N43" s="2">
        <f>'[18]Cumulative Stats'!C112</f>
        <v>42</v>
      </c>
      <c r="O43" s="2">
        <f>'[18]Cumulative Stats'!D112</f>
        <v>612</v>
      </c>
      <c r="P43" s="10">
        <f>'[18]Cumulative Stats'!E112</f>
        <v>14.571428571428571</v>
      </c>
      <c r="Q43" s="2">
        <f>'[18]Cumulative Stats'!F112</f>
        <v>35</v>
      </c>
      <c r="R43" s="2">
        <f>'[18]Cumulative Stats'!G112</f>
        <v>3</v>
      </c>
      <c r="S43" s="2">
        <f>'[18]Cumulative Stats'!H112</f>
        <v>0</v>
      </c>
      <c r="T43" s="11">
        <f>+N43/PASSING!$B$1*16</f>
        <v>37.333333333333336</v>
      </c>
      <c r="U43">
        <f>IF(N43&gt;=2*PASSING!$B$1,1,0)</f>
        <v>1</v>
      </c>
    </row>
    <row r="44" spans="1:21" x14ac:dyDescent="0.15">
      <c r="A44" s="2" t="str">
        <f>'[7]Cumulative Stats'!A96</f>
        <v>Mack</v>
      </c>
      <c r="B44" s="2" t="str">
        <f>'[7]Cumulative Stats'!B96</f>
        <v>LA</v>
      </c>
      <c r="C44" s="2">
        <f>'[7]Cumulative Stats'!C96</f>
        <v>81</v>
      </c>
      <c r="D44" s="2">
        <f>'[7]Cumulative Stats'!D96</f>
        <v>355</v>
      </c>
      <c r="E44" s="10">
        <f>'[7]Cumulative Stats'!E96</f>
        <v>4.382716049382716</v>
      </c>
      <c r="F44" s="2">
        <f>'[7]Cumulative Stats'!F96</f>
        <v>18</v>
      </c>
      <c r="G44" s="2">
        <f>'[7]Cumulative Stats'!G96</f>
        <v>2</v>
      </c>
      <c r="H44" s="2">
        <f>'[7]Cumulative Stats'!H96</f>
        <v>3</v>
      </c>
      <c r="I44">
        <f t="shared" si="0"/>
        <v>1</v>
      </c>
      <c r="J44">
        <f>IF(C44&gt;=6.25*PASSING!$B$1,1,0)</f>
        <v>0</v>
      </c>
      <c r="L44" s="2" t="str">
        <f>'[10]Cumulative Stats'!A118</f>
        <v>Walker</v>
      </c>
      <c r="M44" s="2" t="str">
        <f>'[10]Cumulative Stats'!B118</f>
        <v>NJ</v>
      </c>
      <c r="N44" s="2">
        <f>'[10]Cumulative Stats'!C118</f>
        <v>42</v>
      </c>
      <c r="O44" s="2">
        <f>'[10]Cumulative Stats'!D118</f>
        <v>486</v>
      </c>
      <c r="P44" s="10">
        <f>'[10]Cumulative Stats'!E118</f>
        <v>11.571428571428571</v>
      </c>
      <c r="Q44" s="2">
        <f>'[10]Cumulative Stats'!F118</f>
        <v>48</v>
      </c>
      <c r="R44" s="2">
        <f>'[10]Cumulative Stats'!G118</f>
        <v>4</v>
      </c>
      <c r="S44" s="2">
        <f>'[10]Cumulative Stats'!H118</f>
        <v>1</v>
      </c>
      <c r="T44" s="11">
        <f>+N44/PASSING!$B$1*16</f>
        <v>37.333333333333336</v>
      </c>
      <c r="U44">
        <f>IF(N44&gt;=2*PASSING!$B$1,1,0)</f>
        <v>1</v>
      </c>
    </row>
    <row r="45" spans="1:21" x14ac:dyDescent="0.15">
      <c r="A45" s="2" t="str">
        <f>'[2]Cumulative Stats'!A98</f>
        <v>Stoudt</v>
      </c>
      <c r="B45" s="2" t="str">
        <f>'[2]Cumulative Stats'!B98</f>
        <v>Bir</v>
      </c>
      <c r="C45" s="2">
        <f>'[2]Cumulative Stats'!C98</f>
        <v>70</v>
      </c>
      <c r="D45" s="2">
        <f>'[2]Cumulative Stats'!D98</f>
        <v>349</v>
      </c>
      <c r="E45" s="10">
        <f>'[2]Cumulative Stats'!E98</f>
        <v>4.9857142857142858</v>
      </c>
      <c r="F45" s="2">
        <f>'[2]Cumulative Stats'!F98</f>
        <v>30</v>
      </c>
      <c r="G45" s="2">
        <f>'[2]Cumulative Stats'!G98</f>
        <v>1</v>
      </c>
      <c r="H45" s="2">
        <f>'[2]Cumulative Stats'!H98</f>
        <v>2</v>
      </c>
      <c r="I45">
        <f t="shared" si="0"/>
        <v>1</v>
      </c>
      <c r="J45">
        <f>IF(C45&gt;=6.25*PASSING!$B$1,1,0)</f>
        <v>0</v>
      </c>
      <c r="L45" s="112" t="str">
        <f>'[2]Cumulative Stats'!A109</f>
        <v>Cribbs</v>
      </c>
      <c r="M45" s="112" t="str">
        <f>'[2]Cumulative Stats'!B109</f>
        <v>Bir</v>
      </c>
      <c r="N45" s="112">
        <f>'[2]Cumulative Stats'!C109</f>
        <v>41</v>
      </c>
      <c r="O45" s="53">
        <f>'[2]Cumulative Stats'!D109</f>
        <v>494</v>
      </c>
      <c r="P45" s="10">
        <f>'[2]Cumulative Stats'!E109</f>
        <v>12.048780487804878</v>
      </c>
      <c r="Q45" s="112">
        <f>'[2]Cumulative Stats'!F109</f>
        <v>50</v>
      </c>
      <c r="R45" s="112">
        <f>'[2]Cumulative Stats'!G109</f>
        <v>3</v>
      </c>
      <c r="S45" s="112">
        <f>'[2]Cumulative Stats'!H109</f>
        <v>1</v>
      </c>
      <c r="T45" s="11">
        <f>+N45/PASSING!$B$1*16</f>
        <v>36.444444444444443</v>
      </c>
      <c r="U45">
        <f>IF(N45&gt;=2*PASSING!$B$1,1,0)</f>
        <v>1</v>
      </c>
    </row>
    <row r="46" spans="1:21" x14ac:dyDescent="0.15">
      <c r="A46" s="2" t="str">
        <f>'[14]Cumulative Stats'!A94</f>
        <v>Riley</v>
      </c>
      <c r="B46" s="2" t="str">
        <f>'[14]Cumulative Stats'!B94</f>
        <v>Phi</v>
      </c>
      <c r="C46" s="2">
        <f>'[14]Cumulative Stats'!C94</f>
        <v>62</v>
      </c>
      <c r="D46" s="2">
        <f>'[14]Cumulative Stats'!D94</f>
        <v>318</v>
      </c>
      <c r="E46" s="10">
        <f>'[14]Cumulative Stats'!E94</f>
        <v>5.129032258064516</v>
      </c>
      <c r="F46" s="2">
        <f>'[14]Cumulative Stats'!F94</f>
        <v>14</v>
      </c>
      <c r="G46" s="2">
        <f>'[14]Cumulative Stats'!G94</f>
        <v>2</v>
      </c>
      <c r="H46" s="2">
        <f>'[14]Cumulative Stats'!H94</f>
        <v>0</v>
      </c>
      <c r="I46">
        <f t="shared" si="0"/>
        <v>1</v>
      </c>
      <c r="J46">
        <f>IF(C46&gt;=6.25*PASSING!$B$1,1,0)</f>
        <v>0</v>
      </c>
      <c r="L46" s="2" t="str">
        <f>'[1]Cumulative Stats'!A115</f>
        <v>Spencer</v>
      </c>
      <c r="M46" s="2" t="str">
        <f>'[1]Cumulative Stats'!B115</f>
        <v>Arz</v>
      </c>
      <c r="N46" s="2">
        <f>'[1]Cumulative Stats'!C115</f>
        <v>41</v>
      </c>
      <c r="O46" s="2">
        <f>'[1]Cumulative Stats'!D115</f>
        <v>429</v>
      </c>
      <c r="P46" s="10">
        <f>'[1]Cumulative Stats'!E115</f>
        <v>10.463414634146341</v>
      </c>
      <c r="Q46" s="2">
        <f>'[1]Cumulative Stats'!F115</f>
        <v>39</v>
      </c>
      <c r="R46" s="2">
        <f>'[1]Cumulative Stats'!G115</f>
        <v>0</v>
      </c>
      <c r="S46" s="2">
        <f>'[1]Cumulative Stats'!H115</f>
        <v>1</v>
      </c>
      <c r="T46" s="11">
        <f>+N46/PASSING!$B$1*16</f>
        <v>36.444444444444443</v>
      </c>
      <c r="U46">
        <f>IF(N46&gt;=2*PASSING!$B$1,1,0)</f>
        <v>1</v>
      </c>
    </row>
    <row r="47" spans="1:21" x14ac:dyDescent="0.15">
      <c r="A47" s="2" t="str">
        <f>'[13]Cumulative Stats'!A101</f>
        <v>Thornton</v>
      </c>
      <c r="B47" s="2" t="str">
        <f>'[13]Cumulative Stats'!B101</f>
        <v>Okl</v>
      </c>
      <c r="C47" s="2">
        <f>'[13]Cumulative Stats'!C101</f>
        <v>110</v>
      </c>
      <c r="D47" s="2">
        <f>'[13]Cumulative Stats'!D101</f>
        <v>317</v>
      </c>
      <c r="E47" s="10">
        <f>'[13]Cumulative Stats'!E101</f>
        <v>2.8818181818181818</v>
      </c>
      <c r="F47" s="2">
        <f>'[13]Cumulative Stats'!F101</f>
        <v>14</v>
      </c>
      <c r="G47" s="2">
        <f>'[13]Cumulative Stats'!G101</f>
        <v>1</v>
      </c>
      <c r="H47" s="2">
        <f>'[13]Cumulative Stats'!H101</f>
        <v>4</v>
      </c>
      <c r="I47">
        <f t="shared" si="0"/>
        <v>1</v>
      </c>
      <c r="J47">
        <f>IF(C47&gt;=6.25*PASSING!$B$1,1,0)</f>
        <v>0</v>
      </c>
      <c r="L47" s="112" t="str">
        <f>'[8]Cumulative Stats'!A108</f>
        <v>Carney</v>
      </c>
      <c r="M47" s="112" t="str">
        <f>'[8]Cumulative Stats'!B108</f>
        <v>Mem</v>
      </c>
      <c r="N47" s="112">
        <f>'[8]Cumulative Stats'!C108</f>
        <v>39</v>
      </c>
      <c r="O47" s="112">
        <f>'[8]Cumulative Stats'!D108</f>
        <v>791</v>
      </c>
      <c r="P47" s="10">
        <f>'[8]Cumulative Stats'!E108</f>
        <v>20.282051282051281</v>
      </c>
      <c r="Q47" s="112">
        <f>'[8]Cumulative Stats'!F108</f>
        <v>86</v>
      </c>
      <c r="R47" s="112">
        <f>'[8]Cumulative Stats'!G108</f>
        <v>12</v>
      </c>
      <c r="S47" s="112">
        <f>'[8]Cumulative Stats'!H108</f>
        <v>0</v>
      </c>
      <c r="T47" s="11">
        <f>+N47/PASSING!$B$1*16</f>
        <v>34.666666666666664</v>
      </c>
      <c r="U47">
        <f>IF(N47&gt;=2*PASSING!$B$1,1,0)</f>
        <v>1</v>
      </c>
    </row>
    <row r="48" spans="1:21" x14ac:dyDescent="0.15">
      <c r="A48" s="2" t="str">
        <f>'[13]Cumulative Stats'!A90</f>
        <v>Anderson,E</v>
      </c>
      <c r="B48" s="2" t="str">
        <f>'[13]Cumulative Stats'!B90</f>
        <v>Okl</v>
      </c>
      <c r="C48" s="2">
        <f>'[13]Cumulative Stats'!C90</f>
        <v>52</v>
      </c>
      <c r="D48" s="2">
        <f>'[13]Cumulative Stats'!D90</f>
        <v>315</v>
      </c>
      <c r="E48" s="10">
        <f>'[13]Cumulative Stats'!E90</f>
        <v>6.0576923076923075</v>
      </c>
      <c r="F48" s="2">
        <f>'[13]Cumulative Stats'!F90</f>
        <v>23</v>
      </c>
      <c r="G48" s="2">
        <f>'[13]Cumulative Stats'!G90</f>
        <v>2</v>
      </c>
      <c r="H48" s="2">
        <f>'[13]Cumulative Stats'!H90</f>
        <v>1</v>
      </c>
      <c r="I48">
        <f t="shared" si="0"/>
        <v>1</v>
      </c>
      <c r="J48">
        <f>IF(C48&gt;=6.25*PASSING!$B$1,1,0)</f>
        <v>0</v>
      </c>
      <c r="L48" s="2" t="s">
        <v>356</v>
      </c>
      <c r="M48" s="2" t="str">
        <f>'[2]Cumulative Stats'!B114</f>
        <v>Bir</v>
      </c>
      <c r="N48" s="2">
        <f>'[2]Cumulative Stats'!C114</f>
        <v>39</v>
      </c>
      <c r="O48" s="53">
        <f>'[2]Cumulative Stats'!D114</f>
        <v>538</v>
      </c>
      <c r="P48" s="10">
        <f>'[2]Cumulative Stats'!E114</f>
        <v>13.794871794871796</v>
      </c>
      <c r="Q48" s="2">
        <f>'[2]Cumulative Stats'!F114</f>
        <v>39</v>
      </c>
      <c r="R48" s="2">
        <f>'[2]Cumulative Stats'!G114</f>
        <v>4</v>
      </c>
      <c r="S48" s="2">
        <f>'[2]Cumulative Stats'!H114</f>
        <v>0</v>
      </c>
      <c r="T48" s="11">
        <f>+N48/PASSING!$B$1*16</f>
        <v>34.666666666666664</v>
      </c>
      <c r="U48">
        <f>IF(N48&gt;=2*PASSING!$B$1,1,0)</f>
        <v>1</v>
      </c>
    </row>
    <row r="49" spans="1:21" x14ac:dyDescent="0.15">
      <c r="A49" s="112" t="str">
        <f>'[3]Cumulative Stats'!A99</f>
        <v>Worthy</v>
      </c>
      <c r="B49" s="2" t="str">
        <f>'[3]Cumulative Stats'!B99</f>
        <v>Chi</v>
      </c>
      <c r="C49" s="2">
        <f>'[3]Cumulative Stats'!C99</f>
        <v>65</v>
      </c>
      <c r="D49" s="2">
        <f>'[3]Cumulative Stats'!D99</f>
        <v>274</v>
      </c>
      <c r="E49" s="10">
        <f>'[3]Cumulative Stats'!E99</f>
        <v>4.2153846153846155</v>
      </c>
      <c r="F49" s="2">
        <f>'[3]Cumulative Stats'!F99</f>
        <v>46</v>
      </c>
      <c r="G49" s="2">
        <f>'[3]Cumulative Stats'!G99</f>
        <v>0</v>
      </c>
      <c r="H49" s="2">
        <f>'[3]Cumulative Stats'!H99</f>
        <v>5</v>
      </c>
      <c r="I49">
        <f t="shared" si="0"/>
        <v>1</v>
      </c>
      <c r="J49">
        <f>IF(C49&gt;=6.25*PASSING!$B$1,1,0)</f>
        <v>0</v>
      </c>
      <c r="L49" s="2" t="str">
        <f>'[9]Cumulative Stats'!A115</f>
        <v>Lacy</v>
      </c>
      <c r="M49" s="2" t="str">
        <f>'[9]Cumulative Stats'!B115</f>
        <v>Mch</v>
      </c>
      <c r="N49" s="2">
        <f>'[9]Cumulative Stats'!C115</f>
        <v>39</v>
      </c>
      <c r="O49" s="2">
        <f>'[9]Cumulative Stats'!D115</f>
        <v>452</v>
      </c>
      <c r="P49" s="10">
        <f>'[9]Cumulative Stats'!E115</f>
        <v>11.589743589743589</v>
      </c>
      <c r="Q49" s="2">
        <f>'[9]Cumulative Stats'!F115</f>
        <v>38</v>
      </c>
      <c r="R49" s="2">
        <f>'[9]Cumulative Stats'!G115</f>
        <v>1</v>
      </c>
      <c r="S49" s="2">
        <f>'[9]Cumulative Stats'!H115</f>
        <v>1</v>
      </c>
      <c r="T49" s="11">
        <f>+N49/PASSING!$B$1*16</f>
        <v>34.666666666666664</v>
      </c>
      <c r="U49">
        <f>IF(N49&gt;=2*PASSING!$B$1,1,0)</f>
        <v>1</v>
      </c>
    </row>
    <row r="50" spans="1:21" x14ac:dyDescent="0.15">
      <c r="A50" s="2" t="str">
        <f>'[13]Cumulative Stats'!A100</f>
        <v>Sample</v>
      </c>
      <c r="B50" s="2" t="str">
        <f>'[13]Cumulative Stats'!B100</f>
        <v>Okl</v>
      </c>
      <c r="C50" s="2">
        <f>'[13]Cumulative Stats'!C100</f>
        <v>65</v>
      </c>
      <c r="D50" s="2">
        <f>'[13]Cumulative Stats'!D100</f>
        <v>268</v>
      </c>
      <c r="E50" s="10">
        <f>'[13]Cumulative Stats'!E100</f>
        <v>4.1230769230769226</v>
      </c>
      <c r="F50" s="2">
        <f>'[13]Cumulative Stats'!F100</f>
        <v>12</v>
      </c>
      <c r="G50" s="2">
        <f>'[13]Cumulative Stats'!G100</f>
        <v>1</v>
      </c>
      <c r="H50" s="2">
        <f>'[13]Cumulative Stats'!H100</f>
        <v>0</v>
      </c>
      <c r="I50">
        <f t="shared" si="0"/>
        <v>1</v>
      </c>
      <c r="J50">
        <f>IF(C50&gt;=6.25*PASSING!$B$1,1,0)</f>
        <v>0</v>
      </c>
      <c r="L50" s="2" t="str">
        <f>'[15]Cumulative Stats'!A122</f>
        <v>Rozier</v>
      </c>
      <c r="M50" s="2" t="str">
        <f>'[15]Cumulative Stats'!B122</f>
        <v>Pit</v>
      </c>
      <c r="N50" s="2">
        <f>'[15]Cumulative Stats'!C122</f>
        <v>39</v>
      </c>
      <c r="O50" s="2">
        <f>'[15]Cumulative Stats'!D122</f>
        <v>449</v>
      </c>
      <c r="P50" s="10">
        <f>'[15]Cumulative Stats'!E122</f>
        <v>11.512820512820513</v>
      </c>
      <c r="Q50" s="2">
        <f>'[15]Cumulative Stats'!F122</f>
        <v>62</v>
      </c>
      <c r="R50" s="2">
        <f>'[15]Cumulative Stats'!G122</f>
        <v>1</v>
      </c>
      <c r="S50" s="2">
        <f>'[15]Cumulative Stats'!H122</f>
        <v>1</v>
      </c>
      <c r="T50" s="11">
        <f>+N50/PASSING!$B$1*16</f>
        <v>34.666666666666664</v>
      </c>
      <c r="U50">
        <f>IF(N50&gt;=2*PASSING!$B$1,1,0)</f>
        <v>1</v>
      </c>
    </row>
    <row r="51" spans="1:21" x14ac:dyDescent="0.15">
      <c r="A51" s="2" t="str">
        <f>'[16]Cumulative Stats'!A104</f>
        <v>Works</v>
      </c>
      <c r="B51" s="2" t="str">
        <f>'[16]Cumulative Stats'!B104</f>
        <v>SA</v>
      </c>
      <c r="C51" s="2">
        <f>'[16]Cumulative Stats'!C104</f>
        <v>65</v>
      </c>
      <c r="D51" s="2">
        <f>'[16]Cumulative Stats'!D104</f>
        <v>262</v>
      </c>
      <c r="E51" s="10">
        <f>'[16]Cumulative Stats'!E104</f>
        <v>4.0307692307692307</v>
      </c>
      <c r="F51" s="2">
        <f>'[16]Cumulative Stats'!F104</f>
        <v>44</v>
      </c>
      <c r="G51" s="2">
        <f>'[16]Cumulative Stats'!G104</f>
        <v>1</v>
      </c>
      <c r="H51" s="2">
        <f>'[16]Cumulative Stats'!H104</f>
        <v>1</v>
      </c>
      <c r="I51">
        <f t="shared" si="0"/>
        <v>1</v>
      </c>
      <c r="J51">
        <f>IF(C51&gt;=6.25*PASSING!$B$1,1,0)</f>
        <v>0</v>
      </c>
      <c r="L51" s="2" t="str">
        <f>'[7]Cumulative Stats'!A117</f>
        <v>Moore</v>
      </c>
      <c r="M51" s="2" t="str">
        <f>'[7]Cumulative Stats'!B117</f>
        <v>LA</v>
      </c>
      <c r="N51" s="2">
        <f>'[7]Cumulative Stats'!C117</f>
        <v>39</v>
      </c>
      <c r="O51" s="2">
        <f>'[7]Cumulative Stats'!D117</f>
        <v>439</v>
      </c>
      <c r="P51" s="10">
        <f>'[7]Cumulative Stats'!E117</f>
        <v>11.256410256410257</v>
      </c>
      <c r="Q51" s="2">
        <f>'[7]Cumulative Stats'!F117</f>
        <v>44</v>
      </c>
      <c r="R51" s="2">
        <f>'[7]Cumulative Stats'!G117</f>
        <v>2</v>
      </c>
      <c r="S51" s="2">
        <f>'[7]Cumulative Stats'!H117</f>
        <v>2</v>
      </c>
      <c r="T51" s="11">
        <f>+N51/PASSING!$B$1*16</f>
        <v>34.666666666666664</v>
      </c>
      <c r="U51">
        <f>IF(N51&gt;=2*PASSING!$B$1,1,0)</f>
        <v>1</v>
      </c>
    </row>
    <row r="52" spans="1:21" x14ac:dyDescent="0.15">
      <c r="A52" s="2" t="str">
        <f>'[16]Cumulative Stats'!A95</f>
        <v>Hagen</v>
      </c>
      <c r="B52" s="2" t="str">
        <f>'[16]Cumulative Stats'!B95</f>
        <v>SA</v>
      </c>
      <c r="C52" s="2">
        <f>'[16]Cumulative Stats'!C95</f>
        <v>90</v>
      </c>
      <c r="D52" s="2">
        <f>'[16]Cumulative Stats'!D95</f>
        <v>257</v>
      </c>
      <c r="E52" s="10">
        <f>'[16]Cumulative Stats'!E95</f>
        <v>2.8555555555555556</v>
      </c>
      <c r="F52" s="2">
        <f>'[16]Cumulative Stats'!F95</f>
        <v>22</v>
      </c>
      <c r="G52" s="2">
        <f>'[16]Cumulative Stats'!G95</f>
        <v>3</v>
      </c>
      <c r="H52" s="2">
        <f>'[16]Cumulative Stats'!H95</f>
        <v>0</v>
      </c>
      <c r="I52">
        <f t="shared" si="0"/>
        <v>1</v>
      </c>
      <c r="J52">
        <f>IF(C52&gt;=6.25*PASSING!$B$1,1,0)</f>
        <v>0</v>
      </c>
      <c r="L52" s="2" t="str">
        <f>'[16]Cumulative Stats'!A119</f>
        <v>Roberts</v>
      </c>
      <c r="M52" s="2" t="str">
        <f>'[16]Cumulative Stats'!B119</f>
        <v>SA</v>
      </c>
      <c r="N52" s="2">
        <f>'[16]Cumulative Stats'!C119</f>
        <v>39</v>
      </c>
      <c r="O52" s="2">
        <f>'[16]Cumulative Stats'!D119</f>
        <v>434</v>
      </c>
      <c r="P52" s="10">
        <f>'[16]Cumulative Stats'!E119</f>
        <v>11.128205128205128</v>
      </c>
      <c r="Q52" s="2">
        <f>'[16]Cumulative Stats'!F119</f>
        <v>33</v>
      </c>
      <c r="R52" s="2">
        <f>'[16]Cumulative Stats'!G119</f>
        <v>2</v>
      </c>
      <c r="S52" s="2">
        <f>'[16]Cumulative Stats'!H119</f>
        <v>0</v>
      </c>
      <c r="T52" s="11">
        <f>+N52/PASSING!$B$1*16</f>
        <v>34.666666666666664</v>
      </c>
      <c r="U52">
        <f>IF(N52&gt;=2*PASSING!$B$1,1,0)</f>
        <v>1</v>
      </c>
    </row>
    <row r="53" spans="1:21" x14ac:dyDescent="0.15">
      <c r="A53" s="2" t="str">
        <f>'[1]Cumulative Stats'!A90</f>
        <v>Boatner</v>
      </c>
      <c r="B53" s="2" t="str">
        <f>'[1]Cumulative Stats'!B90</f>
        <v>Arz</v>
      </c>
      <c r="C53" s="2">
        <f>'[1]Cumulative Stats'!C90</f>
        <v>44</v>
      </c>
      <c r="D53" s="53">
        <f>'[1]Cumulative Stats'!D90</f>
        <v>245</v>
      </c>
      <c r="E53" s="10">
        <f>'[1]Cumulative Stats'!E90</f>
        <v>5.5681818181818183</v>
      </c>
      <c r="F53" s="2">
        <f>'[1]Cumulative Stats'!F90</f>
        <v>15</v>
      </c>
      <c r="G53" s="2">
        <f>'[1]Cumulative Stats'!G90</f>
        <v>3</v>
      </c>
      <c r="H53" s="2">
        <f>'[1]Cumulative Stats'!H90</f>
        <v>0</v>
      </c>
      <c r="I53">
        <f t="shared" si="0"/>
        <v>1</v>
      </c>
      <c r="J53">
        <f>IF(C53&gt;=6.25*PASSING!$B$1,1,0)</f>
        <v>0</v>
      </c>
      <c r="L53" s="2" t="str">
        <f>'[13]Cumulative Stats'!A124</f>
        <v>Wheeler</v>
      </c>
      <c r="M53" s="2" t="str">
        <f>'[13]Cumulative Stats'!B124</f>
        <v>Okl</v>
      </c>
      <c r="N53" s="2">
        <f>'[13]Cumulative Stats'!C124</f>
        <v>39</v>
      </c>
      <c r="O53" s="2">
        <f>'[13]Cumulative Stats'!D124</f>
        <v>432</v>
      </c>
      <c r="P53" s="10">
        <f>'[13]Cumulative Stats'!E124</f>
        <v>11.076923076923077</v>
      </c>
      <c r="Q53" s="2">
        <f>'[13]Cumulative Stats'!F124</f>
        <v>26</v>
      </c>
      <c r="R53" s="2">
        <f>'[13]Cumulative Stats'!G124</f>
        <v>1</v>
      </c>
      <c r="S53" s="2">
        <f>'[13]Cumulative Stats'!H124</f>
        <v>0</v>
      </c>
      <c r="T53" s="11">
        <f>+N53/PASSING!$B$1*16</f>
        <v>34.666666666666664</v>
      </c>
      <c r="U53">
        <f>IF(N53&gt;=2*PASSING!$B$1,1,0)</f>
        <v>1</v>
      </c>
    </row>
    <row r="54" spans="1:21" x14ac:dyDescent="0.15">
      <c r="A54" s="2" t="str">
        <f>'[17]Cumulative Stats'!A99</f>
        <v>Williams,R</v>
      </c>
      <c r="B54" s="2" t="str">
        <f>'[17]Cumulative Stats'!B99</f>
        <v>TB</v>
      </c>
      <c r="C54" s="2">
        <f>'[17]Cumulative Stats'!C99</f>
        <v>45</v>
      </c>
      <c r="D54" s="2">
        <f>'[17]Cumulative Stats'!D99</f>
        <v>224</v>
      </c>
      <c r="E54" s="10">
        <f>'[17]Cumulative Stats'!E99</f>
        <v>4.9777777777777779</v>
      </c>
      <c r="F54" s="2">
        <f>'[17]Cumulative Stats'!F99</f>
        <v>40</v>
      </c>
      <c r="G54" s="2">
        <f>'[17]Cumulative Stats'!G99</f>
        <v>4</v>
      </c>
      <c r="H54" s="2">
        <f>'[17]Cumulative Stats'!H99</f>
        <v>0</v>
      </c>
      <c r="I54">
        <f t="shared" si="0"/>
        <v>1</v>
      </c>
      <c r="J54">
        <f>IF(C54&gt;=6.25*PASSING!$B$1,1,0)</f>
        <v>0</v>
      </c>
      <c r="L54" s="2" t="str">
        <f>'[7]Cumulative Stats'!A118</f>
        <v>Nelson</v>
      </c>
      <c r="M54" s="2" t="str">
        <f>'[7]Cumulative Stats'!B118</f>
        <v>LA</v>
      </c>
      <c r="N54" s="2">
        <f>'[7]Cumulative Stats'!C118</f>
        <v>39</v>
      </c>
      <c r="O54" s="2">
        <f>'[7]Cumulative Stats'!D118</f>
        <v>413</v>
      </c>
      <c r="P54" s="10">
        <f>'[7]Cumulative Stats'!E118</f>
        <v>10.589743589743589</v>
      </c>
      <c r="Q54" s="2">
        <f>'[7]Cumulative Stats'!F118</f>
        <v>21</v>
      </c>
      <c r="R54" s="2">
        <f>'[7]Cumulative Stats'!G118</f>
        <v>2</v>
      </c>
      <c r="S54" s="2">
        <f>'[7]Cumulative Stats'!H118</f>
        <v>0</v>
      </c>
      <c r="T54" s="11">
        <f>+N54/PASSING!$B$1*16</f>
        <v>34.666666666666664</v>
      </c>
      <c r="U54">
        <f>IF(N54&gt;=2*PASSING!$B$1,1,0)</f>
        <v>1</v>
      </c>
    </row>
    <row r="55" spans="1:21" x14ac:dyDescent="0.15">
      <c r="A55" s="2" t="str">
        <f>'[2]Cumulative Stats'!A91</f>
        <v>Gant</v>
      </c>
      <c r="B55" s="2" t="str">
        <f>'[2]Cumulative Stats'!B91</f>
        <v>Bir</v>
      </c>
      <c r="C55" s="2">
        <f>'[2]Cumulative Stats'!C91</f>
        <v>41</v>
      </c>
      <c r="D55" s="2">
        <f>'[2]Cumulative Stats'!D91</f>
        <v>222</v>
      </c>
      <c r="E55" s="10">
        <f>'[2]Cumulative Stats'!E91</f>
        <v>5.4146341463414638</v>
      </c>
      <c r="F55" s="2">
        <f>'[2]Cumulative Stats'!F91</f>
        <v>39</v>
      </c>
      <c r="G55" s="2">
        <f>'[2]Cumulative Stats'!G91</f>
        <v>0</v>
      </c>
      <c r="H55" s="2">
        <f>'[2]Cumulative Stats'!H91</f>
        <v>0</v>
      </c>
      <c r="I55">
        <f t="shared" si="0"/>
        <v>1</v>
      </c>
      <c r="J55">
        <f>IF(C55&gt;=6.25*PASSING!$B$1,1,0)</f>
        <v>0</v>
      </c>
      <c r="L55" s="112" t="str">
        <f>'[5]Cumulative Stats'!A115</f>
        <v>McNeil</v>
      </c>
      <c r="M55" s="112" t="str">
        <f>'[5]Cumulative Stats'!B115</f>
        <v>Hou</v>
      </c>
      <c r="N55" s="112">
        <f>'[5]Cumulative Stats'!C115</f>
        <v>38</v>
      </c>
      <c r="O55" s="112">
        <f>'[5]Cumulative Stats'!D115</f>
        <v>727</v>
      </c>
      <c r="P55" s="10">
        <f>'[5]Cumulative Stats'!E115</f>
        <v>19.131578947368421</v>
      </c>
      <c r="Q55" s="112">
        <f>'[5]Cumulative Stats'!F115</f>
        <v>49</v>
      </c>
      <c r="R55" s="112">
        <f>'[5]Cumulative Stats'!G115</f>
        <v>4</v>
      </c>
      <c r="S55" s="112">
        <f>'[5]Cumulative Stats'!H115</f>
        <v>1</v>
      </c>
      <c r="T55" s="11">
        <f>+N55/PASSING!$B$1*16</f>
        <v>33.777777777777779</v>
      </c>
      <c r="U55">
        <f>IF(N55&gt;=2*PASSING!$B$1,1,0)</f>
        <v>1</v>
      </c>
    </row>
    <row r="56" spans="1:21" x14ac:dyDescent="0.15">
      <c r="A56" s="112" t="str">
        <f>'[9]Cumulative Stats'!A99</f>
        <v>Patrick</v>
      </c>
      <c r="B56" s="2" t="str">
        <f>'[9]Cumulative Stats'!B99</f>
        <v>Mch</v>
      </c>
      <c r="C56" s="2">
        <f>'[9]Cumulative Stats'!C99</f>
        <v>37</v>
      </c>
      <c r="D56" s="2">
        <f>'[9]Cumulative Stats'!D99</f>
        <v>212</v>
      </c>
      <c r="E56" s="10">
        <f>'[9]Cumulative Stats'!E99</f>
        <v>5.7297297297297298</v>
      </c>
      <c r="F56" s="2">
        <f>'[9]Cumulative Stats'!F99</f>
        <v>24</v>
      </c>
      <c r="G56" s="2">
        <f>'[9]Cumulative Stats'!G99</f>
        <v>1</v>
      </c>
      <c r="H56" s="2">
        <f>'[9]Cumulative Stats'!H99</f>
        <v>0</v>
      </c>
      <c r="I56">
        <f t="shared" si="0"/>
        <v>1</v>
      </c>
      <c r="J56">
        <f>IF(C56&gt;=6.25*PASSING!$B$1,1,0)</f>
        <v>0</v>
      </c>
      <c r="L56" s="112" t="str">
        <f>'[5]Cumulative Stats'!A114</f>
        <v>McGhee</v>
      </c>
      <c r="M56" s="112" t="str">
        <f>'[5]Cumulative Stats'!B114</f>
        <v>Hou</v>
      </c>
      <c r="N56" s="112">
        <f>'[5]Cumulative Stats'!C114</f>
        <v>38</v>
      </c>
      <c r="O56" s="112">
        <f>'[5]Cumulative Stats'!D114</f>
        <v>657</v>
      </c>
      <c r="P56" s="10">
        <f>'[5]Cumulative Stats'!E114</f>
        <v>17.289473684210527</v>
      </c>
      <c r="Q56" s="112">
        <f>'[5]Cumulative Stats'!F114</f>
        <v>83</v>
      </c>
      <c r="R56" s="112">
        <f>'[5]Cumulative Stats'!G114</f>
        <v>6</v>
      </c>
      <c r="S56" s="112">
        <f>'[5]Cumulative Stats'!H114</f>
        <v>0</v>
      </c>
      <c r="T56" s="11">
        <f>+N56/PASSING!$B$1*16</f>
        <v>33.777777777777779</v>
      </c>
      <c r="U56">
        <f>IF(N56&gt;=2*PASSING!$B$1,1,0)</f>
        <v>1</v>
      </c>
    </row>
    <row r="57" spans="1:21" x14ac:dyDescent="0.15">
      <c r="A57" s="2" t="str">
        <f>'[2]Cumulative Stats'!A99</f>
        <v>Talton</v>
      </c>
      <c r="B57" s="2" t="str">
        <f>'[2]Cumulative Stats'!B99</f>
        <v>Bir</v>
      </c>
      <c r="C57" s="2">
        <f>'[2]Cumulative Stats'!C99</f>
        <v>37</v>
      </c>
      <c r="D57" s="2">
        <f>'[2]Cumulative Stats'!D99</f>
        <v>200</v>
      </c>
      <c r="E57" s="10">
        <f>'[2]Cumulative Stats'!E99</f>
        <v>5.4054054054054053</v>
      </c>
      <c r="F57" s="2">
        <f>'[2]Cumulative Stats'!F99</f>
        <v>20</v>
      </c>
      <c r="G57" s="2">
        <f>'[2]Cumulative Stats'!G99</f>
        <v>2</v>
      </c>
      <c r="H57" s="2">
        <f>'[2]Cumulative Stats'!H99</f>
        <v>4</v>
      </c>
      <c r="I57">
        <f t="shared" si="0"/>
        <v>1</v>
      </c>
      <c r="J57">
        <f>IF(C57&gt;=6.25*PASSING!$B$1,1,0)</f>
        <v>0</v>
      </c>
      <c r="L57" s="112" t="s">
        <v>336</v>
      </c>
      <c r="M57" s="112" t="str">
        <f>'[16]Cumulative Stats'!B110</f>
        <v>SA</v>
      </c>
      <c r="N57" s="112">
        <f>'[16]Cumulative Stats'!C110</f>
        <v>38</v>
      </c>
      <c r="O57" s="112">
        <f>'[16]Cumulative Stats'!D110</f>
        <v>523</v>
      </c>
      <c r="P57" s="10">
        <f>'[16]Cumulative Stats'!E110</f>
        <v>13.763157894736842</v>
      </c>
      <c r="Q57" s="112">
        <f>'[16]Cumulative Stats'!F110</f>
        <v>39</v>
      </c>
      <c r="R57" s="112">
        <f>'[16]Cumulative Stats'!G110</f>
        <v>5</v>
      </c>
      <c r="S57" s="112">
        <f>'[16]Cumulative Stats'!H110</f>
        <v>0</v>
      </c>
      <c r="T57" s="11">
        <f>+N57/PASSING!$B$1*16</f>
        <v>33.777777777777779</v>
      </c>
      <c r="U57">
        <f>IF(N57&gt;=2*PASSING!$B$1,1,0)</f>
        <v>1</v>
      </c>
    </row>
    <row r="58" spans="1:21" x14ac:dyDescent="0.15">
      <c r="A58" s="2" t="str">
        <f>'[16]Cumulative Stats'!A97</f>
        <v>Neuheisel</v>
      </c>
      <c r="B58" s="2" t="str">
        <f>'[16]Cumulative Stats'!B97</f>
        <v>SA</v>
      </c>
      <c r="C58" s="2">
        <f>'[16]Cumulative Stats'!C97</f>
        <v>58</v>
      </c>
      <c r="D58" s="2">
        <f>'[16]Cumulative Stats'!D97</f>
        <v>185</v>
      </c>
      <c r="E58" s="10">
        <f>'[16]Cumulative Stats'!E97</f>
        <v>3.1896551724137931</v>
      </c>
      <c r="F58" s="2">
        <f>'[16]Cumulative Stats'!F97</f>
        <v>17</v>
      </c>
      <c r="G58" s="2">
        <f>'[16]Cumulative Stats'!G97</f>
        <v>2</v>
      </c>
      <c r="H58" s="2">
        <f>'[16]Cumulative Stats'!H97</f>
        <v>2</v>
      </c>
      <c r="I58">
        <f t="shared" si="0"/>
        <v>1</v>
      </c>
      <c r="J58">
        <f>IF(C58&gt;=6.25*PASSING!$B$1,1,0)</f>
        <v>0</v>
      </c>
      <c r="L58" s="2" t="str">
        <f>'[18]Cumulative Stats'!A117</f>
        <v>Taylor,B</v>
      </c>
      <c r="M58" s="2" t="str">
        <f>'[18]Cumulative Stats'!B117</f>
        <v>Was</v>
      </c>
      <c r="N58" s="2">
        <f>'[18]Cumulative Stats'!C117</f>
        <v>38</v>
      </c>
      <c r="O58" s="2">
        <f>'[18]Cumulative Stats'!D117</f>
        <v>309</v>
      </c>
      <c r="P58" s="10">
        <f>'[18]Cumulative Stats'!E117</f>
        <v>8.1315789473684212</v>
      </c>
      <c r="Q58" s="2">
        <f>'[18]Cumulative Stats'!F117</f>
        <v>26</v>
      </c>
      <c r="R58" s="2">
        <f>'[18]Cumulative Stats'!G117</f>
        <v>4</v>
      </c>
      <c r="S58" s="2">
        <f>'[18]Cumulative Stats'!H117</f>
        <v>2</v>
      </c>
      <c r="T58" s="11">
        <f>+N58/PASSING!$B$1*16</f>
        <v>33.777777777777779</v>
      </c>
      <c r="U58">
        <f>IF(N58&gt;=2*PASSING!$B$1,1,0)</f>
        <v>1</v>
      </c>
    </row>
    <row r="59" spans="1:21" x14ac:dyDescent="0.15">
      <c r="A59" s="2" t="str">
        <f>'[6]Cumulative Stats'!A100</f>
        <v>McClendon</v>
      </c>
      <c r="B59" s="2" t="str">
        <f>'[6]Cumulative Stats'!B100</f>
        <v>Jac</v>
      </c>
      <c r="C59" s="2">
        <f>'[6]Cumulative Stats'!C100</f>
        <v>50</v>
      </c>
      <c r="D59" s="2">
        <f>'[6]Cumulative Stats'!D100</f>
        <v>178</v>
      </c>
      <c r="E59" s="10">
        <f>'[6]Cumulative Stats'!E100</f>
        <v>3.56</v>
      </c>
      <c r="F59" s="2">
        <f>'[6]Cumulative Stats'!F100</f>
        <v>23</v>
      </c>
      <c r="G59" s="2">
        <f>'[6]Cumulative Stats'!G100</f>
        <v>1</v>
      </c>
      <c r="H59" s="2">
        <f>'[6]Cumulative Stats'!H100</f>
        <v>2</v>
      </c>
      <c r="I59">
        <f t="shared" si="0"/>
        <v>1</v>
      </c>
      <c r="J59">
        <f>IF(C59&gt;=6.25*PASSING!$B$1,1,0)</f>
        <v>0</v>
      </c>
      <c r="L59" s="2" t="s">
        <v>344</v>
      </c>
      <c r="M59" s="2" t="str">
        <f>'[4]Cumulative Stats'!B111</f>
        <v>Den</v>
      </c>
      <c r="N59" s="2">
        <f>'[4]Cumulative Stats'!C111</f>
        <v>37</v>
      </c>
      <c r="O59" s="2">
        <f>'[4]Cumulative Stats'!D111</f>
        <v>542</v>
      </c>
      <c r="P59" s="10">
        <f>'[4]Cumulative Stats'!E111</f>
        <v>14.648648648648649</v>
      </c>
      <c r="Q59" s="2">
        <f>'[4]Cumulative Stats'!F111</f>
        <v>32</v>
      </c>
      <c r="R59" s="2">
        <f>'[4]Cumulative Stats'!G111</f>
        <v>3</v>
      </c>
      <c r="S59" s="2">
        <f>'[4]Cumulative Stats'!H111</f>
        <v>0</v>
      </c>
      <c r="T59" s="11">
        <f>+N59/PASSING!$B$1*16</f>
        <v>32.888888888888886</v>
      </c>
      <c r="U59">
        <f>IF(N59&gt;=2*PASSING!$B$1,1,0)</f>
        <v>1</v>
      </c>
    </row>
    <row r="60" spans="1:21" x14ac:dyDescent="0.15">
      <c r="A60" s="2" t="str">
        <f>'[13]Cumulative Stats'!A97</f>
        <v>Lazarus</v>
      </c>
      <c r="B60" s="2" t="str">
        <f>'[13]Cumulative Stats'!B97</f>
        <v>Okl</v>
      </c>
      <c r="C60" s="2">
        <f>'[13]Cumulative Stats'!C97</f>
        <v>44</v>
      </c>
      <c r="D60" s="2">
        <f>'[13]Cumulative Stats'!D97</f>
        <v>177</v>
      </c>
      <c r="E60" s="10">
        <f>'[13]Cumulative Stats'!E97</f>
        <v>4.0227272727272725</v>
      </c>
      <c r="F60" s="2">
        <f>'[13]Cumulative Stats'!F97</f>
        <v>27</v>
      </c>
      <c r="G60" s="2">
        <f>'[13]Cumulative Stats'!G97</f>
        <v>0</v>
      </c>
      <c r="H60" s="2">
        <f>'[13]Cumulative Stats'!H97</f>
        <v>2</v>
      </c>
      <c r="I60">
        <f t="shared" si="0"/>
        <v>1</v>
      </c>
      <c r="J60">
        <f>IF(C60&gt;=6.25*PASSING!$B$1,1,0)</f>
        <v>0</v>
      </c>
      <c r="L60" s="2" t="str">
        <f>'[4]Cumulative Stats'!A109</f>
        <v>Bailey</v>
      </c>
      <c r="M60" s="2" t="str">
        <f>'[4]Cumulative Stats'!B109</f>
        <v>Den</v>
      </c>
      <c r="N60" s="2">
        <f>'[4]Cumulative Stats'!C109</f>
        <v>36</v>
      </c>
      <c r="O60" s="2">
        <f>'[4]Cumulative Stats'!D109</f>
        <v>566</v>
      </c>
      <c r="P60" s="10">
        <f>'[4]Cumulative Stats'!E109</f>
        <v>15.722222222222221</v>
      </c>
      <c r="Q60" s="2">
        <f>'[4]Cumulative Stats'!F109</f>
        <v>57</v>
      </c>
      <c r="R60" s="2">
        <f>'[4]Cumulative Stats'!G109</f>
        <v>4</v>
      </c>
      <c r="S60" s="2">
        <f>'[4]Cumulative Stats'!H109</f>
        <v>0</v>
      </c>
      <c r="T60" s="11">
        <f>+N60/PASSING!$B$1*16</f>
        <v>32</v>
      </c>
      <c r="U60">
        <f>IF(N60&gt;=2*PASSING!$B$1,1,0)</f>
        <v>1</v>
      </c>
    </row>
    <row r="61" spans="1:21" x14ac:dyDescent="0.15">
      <c r="A61" s="2" t="str">
        <f>'[11]Cumulative Stats'!A96</f>
        <v>Steels</v>
      </c>
      <c r="B61" s="2" t="str">
        <f>'[11]Cumulative Stats'!B96</f>
        <v>NO</v>
      </c>
      <c r="C61" s="2">
        <f>'[11]Cumulative Stats'!C96</f>
        <v>38</v>
      </c>
      <c r="D61" s="2">
        <f>'[11]Cumulative Stats'!D96</f>
        <v>174</v>
      </c>
      <c r="E61" s="10">
        <f>'[11]Cumulative Stats'!E96</f>
        <v>4.5789473684210522</v>
      </c>
      <c r="F61" s="2">
        <f>'[11]Cumulative Stats'!F96</f>
        <v>39</v>
      </c>
      <c r="G61" s="2">
        <f>'[11]Cumulative Stats'!G96</f>
        <v>0</v>
      </c>
      <c r="H61" s="2">
        <f>'[11]Cumulative Stats'!H96</f>
        <v>1</v>
      </c>
      <c r="I61">
        <f t="shared" si="0"/>
        <v>1</v>
      </c>
      <c r="J61">
        <f>IF(C61&gt;=6.25*PASSING!$B$1,1,0)</f>
        <v>0</v>
      </c>
      <c r="L61" s="112" t="str">
        <f>'[18]Cumulative Stats'!A118</f>
        <v>Taylor,G</v>
      </c>
      <c r="M61" s="112" t="str">
        <f>'[18]Cumulative Stats'!B118</f>
        <v>Was</v>
      </c>
      <c r="N61" s="112">
        <f>'[18]Cumulative Stats'!C118</f>
        <v>36</v>
      </c>
      <c r="O61" s="112">
        <f>'[18]Cumulative Stats'!D118</f>
        <v>477</v>
      </c>
      <c r="P61" s="10">
        <f>'[18]Cumulative Stats'!E118</f>
        <v>13.25</v>
      </c>
      <c r="Q61" s="112">
        <f>'[18]Cumulative Stats'!F118</f>
        <v>37</v>
      </c>
      <c r="R61" s="112">
        <f>'[18]Cumulative Stats'!G118</f>
        <v>1</v>
      </c>
      <c r="S61" s="112">
        <f>'[18]Cumulative Stats'!H118</f>
        <v>1</v>
      </c>
      <c r="T61" s="11">
        <f>+N61/PASSING!$B$1*16</f>
        <v>32</v>
      </c>
      <c r="U61">
        <f>IF(N61&gt;=2*PASSING!$B$1,1,0)</f>
        <v>1</v>
      </c>
    </row>
    <row r="62" spans="1:21" x14ac:dyDescent="0.15">
      <c r="A62" s="2" t="str">
        <f>'[13]Cumulative Stats'!A99</f>
        <v>Ragsdale</v>
      </c>
      <c r="B62" s="2" t="str">
        <f>'[13]Cumulative Stats'!B99</f>
        <v>Okl</v>
      </c>
      <c r="C62" s="2">
        <f>'[13]Cumulative Stats'!C99</f>
        <v>42</v>
      </c>
      <c r="D62" s="2">
        <f>'[13]Cumulative Stats'!D99</f>
        <v>173</v>
      </c>
      <c r="E62" s="10">
        <f>'[13]Cumulative Stats'!E99</f>
        <v>4.1190476190476186</v>
      </c>
      <c r="F62" s="2">
        <f>'[13]Cumulative Stats'!F99</f>
        <v>24</v>
      </c>
      <c r="G62" s="2">
        <f>'[13]Cumulative Stats'!G99</f>
        <v>0</v>
      </c>
      <c r="H62" s="2">
        <f>'[13]Cumulative Stats'!H99</f>
        <v>2</v>
      </c>
      <c r="I62">
        <f t="shared" si="0"/>
        <v>1</v>
      </c>
      <c r="J62">
        <f>IF(C62&gt;=6.25*PASSING!$B$1,1,0)</f>
        <v>0</v>
      </c>
      <c r="L62" s="2" t="str">
        <f>'[18]Cumulative Stats'!A108</f>
        <v>Bledsoe</v>
      </c>
      <c r="M62" s="2" t="str">
        <f>'[18]Cumulative Stats'!B108</f>
        <v>Was</v>
      </c>
      <c r="N62" s="2">
        <f>'[18]Cumulative Stats'!C108</f>
        <v>36</v>
      </c>
      <c r="O62" s="2">
        <f>'[18]Cumulative Stats'!D108</f>
        <v>298</v>
      </c>
      <c r="P62" s="10">
        <f>'[18]Cumulative Stats'!E108</f>
        <v>8.2777777777777786</v>
      </c>
      <c r="Q62" s="2">
        <f>'[18]Cumulative Stats'!F108</f>
        <v>28</v>
      </c>
      <c r="R62" s="2">
        <f>'[18]Cumulative Stats'!G108</f>
        <v>1</v>
      </c>
      <c r="S62" s="2">
        <f>'[18]Cumulative Stats'!H108</f>
        <v>1</v>
      </c>
      <c r="T62" s="11">
        <f>+N62/PASSING!$B$1*16</f>
        <v>32</v>
      </c>
      <c r="U62">
        <f>IF(N62&gt;=2*PASSING!$B$1,1,0)</f>
        <v>1</v>
      </c>
    </row>
    <row r="63" spans="1:21" x14ac:dyDescent="0.15">
      <c r="A63" s="2" t="str">
        <f>'[9]Cumulative Stats'!A97</f>
        <v>Miller,C</v>
      </c>
      <c r="B63" s="2" t="str">
        <f>'[9]Cumulative Stats'!B97</f>
        <v>Mch</v>
      </c>
      <c r="C63" s="2">
        <f>'[9]Cumulative Stats'!C97</f>
        <v>50</v>
      </c>
      <c r="D63" s="2">
        <f>'[9]Cumulative Stats'!D97</f>
        <v>169</v>
      </c>
      <c r="E63" s="10">
        <f>'[9]Cumulative Stats'!E97</f>
        <v>3.38</v>
      </c>
      <c r="F63" s="2">
        <f>'[9]Cumulative Stats'!F97</f>
        <v>21</v>
      </c>
      <c r="G63" s="2">
        <f>'[9]Cumulative Stats'!G97</f>
        <v>0</v>
      </c>
      <c r="H63" s="2">
        <f>'[9]Cumulative Stats'!H97</f>
        <v>3</v>
      </c>
      <c r="I63">
        <f t="shared" si="0"/>
        <v>1</v>
      </c>
      <c r="J63">
        <f>IF(C63&gt;=6.25*PASSING!$B$1,1,0)</f>
        <v>0</v>
      </c>
      <c r="L63" s="2" t="str">
        <f>'[11]Cumulative Stats'!A111</f>
        <v>Dupree</v>
      </c>
      <c r="M63" s="2" t="str">
        <f>'[11]Cumulative Stats'!B111</f>
        <v>NO</v>
      </c>
      <c r="N63" s="2">
        <f>'[11]Cumulative Stats'!C111</f>
        <v>34</v>
      </c>
      <c r="O63" s="2">
        <f>'[11]Cumulative Stats'!D111</f>
        <v>331</v>
      </c>
      <c r="P63" s="10">
        <f>'[11]Cumulative Stats'!E111</f>
        <v>9.735294117647058</v>
      </c>
      <c r="Q63" s="2">
        <f>'[11]Cumulative Stats'!F111</f>
        <v>30</v>
      </c>
      <c r="R63" s="2">
        <f>'[11]Cumulative Stats'!G111</f>
        <v>0</v>
      </c>
      <c r="S63" s="2">
        <f>'[11]Cumulative Stats'!H111</f>
        <v>2</v>
      </c>
      <c r="T63" s="11">
        <f>+N63/PASSING!$B$1*16</f>
        <v>30.222222222222221</v>
      </c>
      <c r="U63">
        <f>IF(N63&gt;=2*PASSING!$B$1,1,0)</f>
        <v>0</v>
      </c>
    </row>
    <row r="64" spans="1:21" x14ac:dyDescent="0.15">
      <c r="A64" s="2" t="str">
        <f>'[18]Cumulative Stats'!A92</f>
        <v>Collier</v>
      </c>
      <c r="B64" s="2" t="str">
        <f>'[18]Cumulative Stats'!B92</f>
        <v>Was</v>
      </c>
      <c r="C64" s="2">
        <f>'[18]Cumulative Stats'!C92</f>
        <v>32</v>
      </c>
      <c r="D64" s="2">
        <f>'[18]Cumulative Stats'!D92</f>
        <v>161</v>
      </c>
      <c r="E64" s="10">
        <f>'[18]Cumulative Stats'!E92</f>
        <v>5.03125</v>
      </c>
      <c r="F64" s="2">
        <f>'[18]Cumulative Stats'!F92</f>
        <v>15</v>
      </c>
      <c r="G64" s="2">
        <f>'[18]Cumulative Stats'!G92</f>
        <v>0</v>
      </c>
      <c r="H64" s="2">
        <f>'[18]Cumulative Stats'!H92</f>
        <v>2</v>
      </c>
      <c r="I64">
        <f t="shared" si="0"/>
        <v>1</v>
      </c>
      <c r="J64">
        <f>IF(C64&gt;=6.25*PASSING!$B$1,1,0)</f>
        <v>0</v>
      </c>
      <c r="L64" s="2" t="s">
        <v>318</v>
      </c>
      <c r="M64" s="2" t="str">
        <f>'[6]Cumulative Stats'!B116</f>
        <v>Jac</v>
      </c>
      <c r="N64" s="2">
        <f>'[6]Cumulative Stats'!C116</f>
        <v>33</v>
      </c>
      <c r="O64" s="2">
        <f>'[6]Cumulative Stats'!D116</f>
        <v>474</v>
      </c>
      <c r="P64" s="10">
        <f>'[6]Cumulative Stats'!E116</f>
        <v>14.363636363636363</v>
      </c>
      <c r="Q64" s="2">
        <f>'[6]Cumulative Stats'!F116</f>
        <v>38</v>
      </c>
      <c r="R64" s="2">
        <f>'[6]Cumulative Stats'!G116</f>
        <v>2</v>
      </c>
      <c r="S64" s="2">
        <f>'[6]Cumulative Stats'!H116</f>
        <v>1</v>
      </c>
      <c r="T64" s="11">
        <f>+N64/PASSING!$B$1*16</f>
        <v>29.333333333333332</v>
      </c>
      <c r="U64">
        <f>IF(N64&gt;=2*PASSING!$B$1,1,0)</f>
        <v>0</v>
      </c>
    </row>
    <row r="65" spans="1:21" x14ac:dyDescent="0.15">
      <c r="A65" s="2" t="s">
        <v>325</v>
      </c>
      <c r="B65" s="2" t="str">
        <f>'[14]Cumulative Stats'!B98</f>
        <v>Phi</v>
      </c>
      <c r="C65" s="2">
        <f>'[14]Cumulative Stats'!C98</f>
        <v>46</v>
      </c>
      <c r="D65" s="2">
        <f>'[14]Cumulative Stats'!D98</f>
        <v>161</v>
      </c>
      <c r="E65" s="10">
        <f>'[14]Cumulative Stats'!E98</f>
        <v>3.5</v>
      </c>
      <c r="F65" s="2">
        <f>'[14]Cumulative Stats'!F98</f>
        <v>39</v>
      </c>
      <c r="G65" s="2">
        <f>'[14]Cumulative Stats'!G98</f>
        <v>1</v>
      </c>
      <c r="H65" s="2">
        <f>'[14]Cumulative Stats'!H98</f>
        <v>0</v>
      </c>
      <c r="I65">
        <f t="shared" si="0"/>
        <v>1</v>
      </c>
      <c r="J65">
        <f>IF(C65&gt;=6.25*PASSING!$B$1,1,0)</f>
        <v>0</v>
      </c>
      <c r="L65" s="2" t="s">
        <v>364</v>
      </c>
      <c r="M65" s="2" t="str">
        <f>'[12]Cumulative Stats'!B124</f>
        <v>Oak</v>
      </c>
      <c r="N65" s="2">
        <f>'[12]Cumulative Stats'!C124</f>
        <v>33</v>
      </c>
      <c r="O65" s="2">
        <f>'[12]Cumulative Stats'!D124</f>
        <v>468</v>
      </c>
      <c r="P65" s="10">
        <f>'[12]Cumulative Stats'!E124</f>
        <v>14.181818181818182</v>
      </c>
      <c r="Q65" s="2">
        <f>'[12]Cumulative Stats'!F124</f>
        <v>35</v>
      </c>
      <c r="R65" s="2">
        <f>'[12]Cumulative Stats'!G124</f>
        <v>2</v>
      </c>
      <c r="S65" s="2">
        <f>'[12]Cumulative Stats'!H124</f>
        <v>0</v>
      </c>
      <c r="T65" s="11">
        <f>+N65/PASSING!$B$1*16</f>
        <v>29.333333333333332</v>
      </c>
      <c r="U65">
        <f>IF(N65&gt;=2*PASSING!$B$1,1,0)</f>
        <v>0</v>
      </c>
    </row>
    <row r="66" spans="1:21" x14ac:dyDescent="0.15">
      <c r="A66" s="2" t="str">
        <f>'[9]Cumulative Stats'!A98</f>
        <v>Miller,T</v>
      </c>
      <c r="B66" s="2" t="str">
        <f>'[9]Cumulative Stats'!B98</f>
        <v>Mch</v>
      </c>
      <c r="C66" s="2">
        <f>'[9]Cumulative Stats'!C98</f>
        <v>47</v>
      </c>
      <c r="D66" s="2">
        <f>'[9]Cumulative Stats'!D98</f>
        <v>154</v>
      </c>
      <c r="E66" s="10">
        <f>'[9]Cumulative Stats'!E98</f>
        <v>3.2765957446808511</v>
      </c>
      <c r="F66" s="2">
        <f>'[9]Cumulative Stats'!F98</f>
        <v>12</v>
      </c>
      <c r="G66" s="2">
        <f>'[9]Cumulative Stats'!G98</f>
        <v>3</v>
      </c>
      <c r="H66" s="2">
        <f>'[9]Cumulative Stats'!H98</f>
        <v>0</v>
      </c>
      <c r="I66">
        <f t="shared" ref="I66:I129" si="1">IF(C66&gt;0,1,0)</f>
        <v>1</v>
      </c>
      <c r="J66">
        <f>IF(C66&gt;=6.25*PASSING!$B$1,1,0)</f>
        <v>0</v>
      </c>
      <c r="L66" s="2" t="str">
        <f>'[9]Cumulative Stats'!A110</f>
        <v>Broughton</v>
      </c>
      <c r="M66" s="2" t="str">
        <f>'[9]Cumulative Stats'!B110</f>
        <v>Mch</v>
      </c>
      <c r="N66" s="2">
        <f>'[9]Cumulative Stats'!C110</f>
        <v>33</v>
      </c>
      <c r="O66" s="2">
        <f>'[9]Cumulative Stats'!D110</f>
        <v>451</v>
      </c>
      <c r="P66" s="10">
        <f>'[9]Cumulative Stats'!E110</f>
        <v>13.666666666666666</v>
      </c>
      <c r="Q66" s="2">
        <f>'[9]Cumulative Stats'!F110</f>
        <v>42</v>
      </c>
      <c r="R66" s="2">
        <f>'[9]Cumulative Stats'!G110</f>
        <v>1</v>
      </c>
      <c r="S66" s="2">
        <f>'[9]Cumulative Stats'!H110</f>
        <v>0</v>
      </c>
      <c r="T66" s="11">
        <f>+N66/PASSING!$B$1*16</f>
        <v>29.333333333333332</v>
      </c>
      <c r="U66">
        <f>IF(N66&gt;=2*PASSING!$B$1,1,0)</f>
        <v>0</v>
      </c>
    </row>
    <row r="67" spans="1:21" x14ac:dyDescent="0.15">
      <c r="A67" s="2" t="s">
        <v>310</v>
      </c>
      <c r="B67" s="2" t="str">
        <f>'[2]Cumulative Stats'!B92</f>
        <v>Bir</v>
      </c>
      <c r="C67" s="2">
        <f>'[2]Cumulative Stats'!C92</f>
        <v>23</v>
      </c>
      <c r="D67" s="53">
        <f>'[2]Cumulative Stats'!D92</f>
        <v>151</v>
      </c>
      <c r="E67" s="10">
        <f>'[2]Cumulative Stats'!E92</f>
        <v>6.5652173913043477</v>
      </c>
      <c r="F67" s="2">
        <f>'[2]Cumulative Stats'!F92</f>
        <v>25</v>
      </c>
      <c r="G67" s="2">
        <f>'[2]Cumulative Stats'!G92</f>
        <v>1</v>
      </c>
      <c r="H67" s="2">
        <f>'[2]Cumulative Stats'!H92</f>
        <v>1</v>
      </c>
      <c r="I67">
        <f t="shared" si="1"/>
        <v>1</v>
      </c>
      <c r="J67">
        <f>IF(C67&gt;=6.25*PASSING!$B$1,1,0)</f>
        <v>0</v>
      </c>
      <c r="L67" s="2" t="s">
        <v>352</v>
      </c>
      <c r="M67" s="2" t="str">
        <f>'[3]Cumulative Stats'!B118</f>
        <v>Chi</v>
      </c>
      <c r="N67" s="2">
        <f>'[3]Cumulative Stats'!C118</f>
        <v>33</v>
      </c>
      <c r="O67" s="2">
        <f>'[3]Cumulative Stats'!D118</f>
        <v>394</v>
      </c>
      <c r="P67" s="10">
        <f>'[3]Cumulative Stats'!E118</f>
        <v>11.939393939393939</v>
      </c>
      <c r="Q67" s="2">
        <f>'[3]Cumulative Stats'!F118</f>
        <v>33</v>
      </c>
      <c r="R67" s="2">
        <f>'[3]Cumulative Stats'!G118</f>
        <v>0</v>
      </c>
      <c r="S67" s="2">
        <f>'[3]Cumulative Stats'!H118</f>
        <v>0</v>
      </c>
      <c r="T67" s="11">
        <f>+N67/PASSING!$B$1*16</f>
        <v>29.333333333333332</v>
      </c>
      <c r="U67">
        <f>IF(N67&gt;=2*PASSING!$B$1,1,0)</f>
        <v>0</v>
      </c>
    </row>
    <row r="68" spans="1:21" x14ac:dyDescent="0.15">
      <c r="A68" s="2" t="str">
        <f>'[14]Cumulative Stats'!A91</f>
        <v>Fusina</v>
      </c>
      <c r="B68" s="2" t="str">
        <f>'[14]Cumulative Stats'!B91</f>
        <v>Phi</v>
      </c>
      <c r="C68" s="2">
        <f>'[14]Cumulative Stats'!C91</f>
        <v>41</v>
      </c>
      <c r="D68" s="2">
        <f>'[14]Cumulative Stats'!D91</f>
        <v>148</v>
      </c>
      <c r="E68" s="10">
        <f>'[14]Cumulative Stats'!E91</f>
        <v>3.6097560975609757</v>
      </c>
      <c r="F68" s="2">
        <f>'[14]Cumulative Stats'!F91</f>
        <v>19</v>
      </c>
      <c r="G68" s="2">
        <f>'[14]Cumulative Stats'!G91</f>
        <v>1</v>
      </c>
      <c r="H68" s="2">
        <f>'[14]Cumulative Stats'!H91</f>
        <v>3</v>
      </c>
      <c r="I68">
        <f t="shared" si="1"/>
        <v>1</v>
      </c>
      <c r="J68">
        <f>IF(C68&gt;=6.25*PASSING!$B$1,1,0)</f>
        <v>0</v>
      </c>
      <c r="L68" s="112" t="s">
        <v>337</v>
      </c>
      <c r="M68" s="2" t="s">
        <v>338</v>
      </c>
      <c r="N68" s="2">
        <f>+$Z$353</f>
        <v>33</v>
      </c>
      <c r="O68" s="2">
        <f>+$AA$353</f>
        <v>365</v>
      </c>
      <c r="P68" s="10">
        <f>+$AB$353</f>
        <v>11.060606060606061</v>
      </c>
      <c r="Q68" s="2">
        <f>+$AC$353</f>
        <v>33</v>
      </c>
      <c r="R68" s="2">
        <f>+$AD$353</f>
        <v>2</v>
      </c>
      <c r="S68" s="2">
        <f>+$AE$353</f>
        <v>0</v>
      </c>
      <c r="T68" s="11">
        <f>+N68/PASSING!$B$1*16</f>
        <v>29.333333333333332</v>
      </c>
      <c r="U68">
        <f>IF(N68&gt;=2*PASSING!$B$1,1,0)</f>
        <v>0</v>
      </c>
    </row>
    <row r="69" spans="1:21" x14ac:dyDescent="0.15">
      <c r="A69" s="112" t="s">
        <v>288</v>
      </c>
      <c r="B69" s="2" t="s">
        <v>287</v>
      </c>
      <c r="C69" s="2">
        <f>+$C$353</f>
        <v>34</v>
      </c>
      <c r="D69" s="2">
        <f>+$D$353</f>
        <v>143</v>
      </c>
      <c r="E69" s="10">
        <f>+$E$353</f>
        <v>4.2058823529411766</v>
      </c>
      <c r="F69" s="2">
        <f>+$F$353</f>
        <v>17</v>
      </c>
      <c r="G69" s="2">
        <f>+$G$353</f>
        <v>0</v>
      </c>
      <c r="H69" s="2">
        <f>+$H$353</f>
        <v>1</v>
      </c>
      <c r="I69">
        <f t="shared" si="1"/>
        <v>1</v>
      </c>
      <c r="J69">
        <f>IF(C69&gt;=6.25*PASSING!$B$1,1,0)</f>
        <v>0</v>
      </c>
      <c r="L69" s="2" t="str">
        <f>'[5]Cumulative Stats'!A116</f>
        <v>Moser</v>
      </c>
      <c r="M69" s="2" t="str">
        <f>'[5]Cumulative Stats'!B116</f>
        <v>Hou</v>
      </c>
      <c r="N69" s="2">
        <f>'[5]Cumulative Stats'!C116</f>
        <v>32</v>
      </c>
      <c r="O69" s="2">
        <f>'[5]Cumulative Stats'!D116</f>
        <v>661</v>
      </c>
      <c r="P69" s="10">
        <f>'[5]Cumulative Stats'!E116</f>
        <v>20.65625</v>
      </c>
      <c r="Q69" s="2">
        <f>'[5]Cumulative Stats'!F116</f>
        <v>59</v>
      </c>
      <c r="R69" s="2">
        <f>'[5]Cumulative Stats'!G116</f>
        <v>8</v>
      </c>
      <c r="S69" s="2">
        <f>'[5]Cumulative Stats'!H116</f>
        <v>1</v>
      </c>
      <c r="T69" s="11">
        <f>+N69/PASSING!$B$1*16</f>
        <v>28.444444444444443</v>
      </c>
      <c r="U69">
        <f>IF(N69&gt;=2*PASSING!$B$1,1,0)</f>
        <v>0</v>
      </c>
    </row>
    <row r="70" spans="1:21" x14ac:dyDescent="0.15">
      <c r="A70" s="112" t="str">
        <f>'[10]Cumulative Stats'!A96</f>
        <v>Pegues</v>
      </c>
      <c r="B70" s="2" t="str">
        <f>'[10]Cumulative Stats'!B96</f>
        <v>NJ</v>
      </c>
      <c r="C70" s="2">
        <f>'[10]Cumulative Stats'!C96</f>
        <v>46</v>
      </c>
      <c r="D70" s="2">
        <f>'[10]Cumulative Stats'!D96</f>
        <v>139</v>
      </c>
      <c r="E70" s="10">
        <f>'[10]Cumulative Stats'!E96</f>
        <v>3.0217391304347827</v>
      </c>
      <c r="F70" s="2">
        <f>'[10]Cumulative Stats'!F96</f>
        <v>11</v>
      </c>
      <c r="G70" s="2">
        <f>'[10]Cumulative Stats'!G96</f>
        <v>2</v>
      </c>
      <c r="H70" s="2">
        <f>'[10]Cumulative Stats'!H96</f>
        <v>0</v>
      </c>
      <c r="I70">
        <f t="shared" si="1"/>
        <v>1</v>
      </c>
      <c r="J70">
        <f>IF(C70&gt;=6.25*PASSING!$B$1,1,0)</f>
        <v>0</v>
      </c>
      <c r="L70" s="2" t="str">
        <f>'[17]Cumulative Stats'!A109</f>
        <v>Boone</v>
      </c>
      <c r="M70" s="2" t="str">
        <f>'[17]Cumulative Stats'!B109</f>
        <v>TB</v>
      </c>
      <c r="N70" s="2">
        <f>'[17]Cumulative Stats'!C109</f>
        <v>32</v>
      </c>
      <c r="O70" s="2">
        <f>'[17]Cumulative Stats'!D109</f>
        <v>337</v>
      </c>
      <c r="P70" s="10">
        <f>'[17]Cumulative Stats'!E109</f>
        <v>10.53125</v>
      </c>
      <c r="Q70" s="2">
        <f>'[17]Cumulative Stats'!F109</f>
        <v>46</v>
      </c>
      <c r="R70" s="2">
        <f>'[17]Cumulative Stats'!G109</f>
        <v>6</v>
      </c>
      <c r="S70" s="2">
        <f>'[17]Cumulative Stats'!H109</f>
        <v>1</v>
      </c>
      <c r="T70" s="11">
        <f>+N70/PASSING!$B$1*16</f>
        <v>28.444444444444443</v>
      </c>
      <c r="U70">
        <f>IF(N70&gt;=2*PASSING!$B$1,1,0)</f>
        <v>0</v>
      </c>
    </row>
    <row r="71" spans="1:21" x14ac:dyDescent="0.15">
      <c r="A71" s="2" t="str">
        <f>'[4]Cumulative Stats'!A95</f>
        <v>Matthews,Bo</v>
      </c>
      <c r="B71" s="2" t="str">
        <f>'[4]Cumulative Stats'!B95</f>
        <v>Den</v>
      </c>
      <c r="C71" s="2">
        <f>'[4]Cumulative Stats'!C95</f>
        <v>45</v>
      </c>
      <c r="D71" s="2">
        <f>'[4]Cumulative Stats'!D95</f>
        <v>131</v>
      </c>
      <c r="E71" s="10">
        <f>'[4]Cumulative Stats'!E95</f>
        <v>2.911111111111111</v>
      </c>
      <c r="F71" s="2">
        <f>'[4]Cumulative Stats'!F95</f>
        <v>12</v>
      </c>
      <c r="G71" s="2">
        <f>'[4]Cumulative Stats'!G95</f>
        <v>0</v>
      </c>
      <c r="H71" s="2">
        <f>'[4]Cumulative Stats'!H95</f>
        <v>0</v>
      </c>
      <c r="I71">
        <f t="shared" si="1"/>
        <v>1</v>
      </c>
      <c r="J71">
        <f>IF(C71&gt;=6.25*PASSING!$B$1,1,0)</f>
        <v>0</v>
      </c>
      <c r="L71" s="2" t="str">
        <f>'[7]Cumulative Stats'!A114</f>
        <v>Hersey</v>
      </c>
      <c r="M71" s="2" t="str">
        <f>'[7]Cumulative Stats'!B114</f>
        <v>LA</v>
      </c>
      <c r="N71" s="2">
        <f>'[7]Cumulative Stats'!C114</f>
        <v>31</v>
      </c>
      <c r="O71" s="2">
        <f>'[7]Cumulative Stats'!D114</f>
        <v>396</v>
      </c>
      <c r="P71" s="10">
        <f>'[7]Cumulative Stats'!E114</f>
        <v>12.774193548387096</v>
      </c>
      <c r="Q71" s="2">
        <f>'[7]Cumulative Stats'!F114</f>
        <v>42</v>
      </c>
      <c r="R71" s="2">
        <f>'[7]Cumulative Stats'!G114</f>
        <v>2</v>
      </c>
      <c r="S71" s="2">
        <f>'[7]Cumulative Stats'!H114</f>
        <v>0</v>
      </c>
      <c r="T71" s="11">
        <f>+N71/PASSING!$B$1*16</f>
        <v>27.555555555555557</v>
      </c>
      <c r="U71">
        <f>IF(N71&gt;=2*PASSING!$B$1,1,0)</f>
        <v>0</v>
      </c>
    </row>
    <row r="72" spans="1:21" x14ac:dyDescent="0.15">
      <c r="A72" s="2" t="str">
        <f>'[12]Cumulative Stats'!A95</f>
        <v>Jackson</v>
      </c>
      <c r="B72" s="2" t="str">
        <f>'[12]Cumulative Stats'!B95</f>
        <v>Oak</v>
      </c>
      <c r="C72" s="2">
        <f>'[12]Cumulative Stats'!C95</f>
        <v>38</v>
      </c>
      <c r="D72" s="2">
        <f>'[12]Cumulative Stats'!D95</f>
        <v>127</v>
      </c>
      <c r="E72" s="10">
        <f>'[12]Cumulative Stats'!E95</f>
        <v>3.3421052631578947</v>
      </c>
      <c r="F72" s="2">
        <f>'[12]Cumulative Stats'!F95</f>
        <v>23</v>
      </c>
      <c r="G72" s="2">
        <f>'[12]Cumulative Stats'!G95</f>
        <v>1</v>
      </c>
      <c r="H72" s="2">
        <f>'[12]Cumulative Stats'!H95</f>
        <v>2</v>
      </c>
      <c r="I72">
        <f t="shared" si="1"/>
        <v>1</v>
      </c>
      <c r="J72">
        <f>IF(C72&gt;=6.25*PASSING!$B$1,1,0)</f>
        <v>0</v>
      </c>
      <c r="L72" s="2" t="s">
        <v>294</v>
      </c>
      <c r="M72" s="2" t="str">
        <f>'[4]Cumulative Stats'!B121</f>
        <v>Den</v>
      </c>
      <c r="N72" s="2">
        <f>'[4]Cumulative Stats'!C121</f>
        <v>30</v>
      </c>
      <c r="O72" s="2">
        <f>'[4]Cumulative Stats'!D121</f>
        <v>583</v>
      </c>
      <c r="P72" s="10">
        <f>'[4]Cumulative Stats'!E121</f>
        <v>19.433333333333334</v>
      </c>
      <c r="Q72" s="2">
        <f>'[4]Cumulative Stats'!F121</f>
        <v>63</v>
      </c>
      <c r="R72" s="2">
        <f>'[4]Cumulative Stats'!G121</f>
        <v>4</v>
      </c>
      <c r="S72" s="2">
        <f>'[4]Cumulative Stats'!H121</f>
        <v>0</v>
      </c>
      <c r="T72" s="11">
        <f>+N72/PASSING!$B$1*16</f>
        <v>26.666666666666668</v>
      </c>
      <c r="U72">
        <f>IF(N72&gt;=2*PASSING!$B$1,1,0)</f>
        <v>0</v>
      </c>
    </row>
    <row r="73" spans="1:21" x14ac:dyDescent="0.15">
      <c r="A73" s="2" t="str">
        <f>'[16]Cumulative Stats'!A98</f>
        <v>Penn-White</v>
      </c>
      <c r="B73" s="2" t="str">
        <f>'[16]Cumulative Stats'!B98</f>
        <v>SA</v>
      </c>
      <c r="C73" s="2">
        <f>'[16]Cumulative Stats'!C98</f>
        <v>41</v>
      </c>
      <c r="D73" s="2">
        <f>'[16]Cumulative Stats'!D98</f>
        <v>120</v>
      </c>
      <c r="E73" s="10">
        <f>'[16]Cumulative Stats'!E98</f>
        <v>2.9268292682926829</v>
      </c>
      <c r="F73" s="2">
        <f>'[16]Cumulative Stats'!F98</f>
        <v>24</v>
      </c>
      <c r="G73" s="2">
        <f>'[16]Cumulative Stats'!G98</f>
        <v>2</v>
      </c>
      <c r="H73" s="2">
        <f>'[16]Cumulative Stats'!H98</f>
        <v>3</v>
      </c>
      <c r="I73">
        <f t="shared" si="1"/>
        <v>1</v>
      </c>
      <c r="J73">
        <f>IF(C73&gt;=6.25*PASSING!$B$1,1,0)</f>
        <v>0</v>
      </c>
      <c r="L73" s="2" t="str">
        <f>'[9]Cumulative Stats'!A111</f>
        <v>Carter</v>
      </c>
      <c r="M73" s="2" t="str">
        <f>'[9]Cumulative Stats'!B111</f>
        <v>Mch</v>
      </c>
      <c r="N73" s="2">
        <f>'[9]Cumulative Stats'!C111</f>
        <v>30</v>
      </c>
      <c r="O73" s="2">
        <f>'[9]Cumulative Stats'!D111</f>
        <v>498</v>
      </c>
      <c r="P73" s="10">
        <f>'[9]Cumulative Stats'!E111</f>
        <v>16.600000000000001</v>
      </c>
      <c r="Q73" s="2">
        <f>'[9]Cumulative Stats'!F111</f>
        <v>77</v>
      </c>
      <c r="R73" s="2">
        <f>'[9]Cumulative Stats'!G111</f>
        <v>3</v>
      </c>
      <c r="S73" s="2">
        <f>'[9]Cumulative Stats'!H111</f>
        <v>0</v>
      </c>
      <c r="T73" s="11">
        <f>+N73/PASSING!$B$1*16</f>
        <v>26.666666666666668</v>
      </c>
      <c r="U73">
        <f>IF(N73&gt;=2*PASSING!$B$1,1,0)</f>
        <v>0</v>
      </c>
    </row>
    <row r="74" spans="1:21" x14ac:dyDescent="0.15">
      <c r="A74" s="2" t="str">
        <f>'[16]Cumulative Stats'!A99</f>
        <v>Roberts</v>
      </c>
      <c r="B74" s="2" t="str">
        <f>'[16]Cumulative Stats'!B99</f>
        <v>SA</v>
      </c>
      <c r="C74" s="2">
        <f>'[16]Cumulative Stats'!C99</f>
        <v>37</v>
      </c>
      <c r="D74" s="2">
        <f>'[16]Cumulative Stats'!D99</f>
        <v>115</v>
      </c>
      <c r="E74" s="10">
        <f>'[16]Cumulative Stats'!E99</f>
        <v>3.1081081081081079</v>
      </c>
      <c r="F74" s="2">
        <f>'[16]Cumulative Stats'!F99</f>
        <v>22</v>
      </c>
      <c r="G74" s="2">
        <f>'[16]Cumulative Stats'!G99</f>
        <v>1</v>
      </c>
      <c r="H74" s="2">
        <f>'[16]Cumulative Stats'!H99</f>
        <v>0</v>
      </c>
      <c r="I74">
        <f t="shared" si="1"/>
        <v>1</v>
      </c>
      <c r="J74">
        <f>IF(C74&gt;=6.25*PASSING!$B$1,1,0)</f>
        <v>0</v>
      </c>
      <c r="L74" s="2" t="str">
        <f>'[18]Cumulative Stats'!A116</f>
        <v>Simmons</v>
      </c>
      <c r="M74" s="2" t="str">
        <f>'[18]Cumulative Stats'!B116</f>
        <v>Was</v>
      </c>
      <c r="N74" s="2">
        <f>'[18]Cumulative Stats'!C116</f>
        <v>30</v>
      </c>
      <c r="O74" s="2">
        <f>'[18]Cumulative Stats'!D116</f>
        <v>491</v>
      </c>
      <c r="P74" s="10">
        <f>'[18]Cumulative Stats'!E116</f>
        <v>16.366666666666667</v>
      </c>
      <c r="Q74" s="2">
        <f>'[18]Cumulative Stats'!F116</f>
        <v>42</v>
      </c>
      <c r="R74" s="2">
        <f>'[18]Cumulative Stats'!G116</f>
        <v>2</v>
      </c>
      <c r="S74" s="2">
        <f>'[18]Cumulative Stats'!H116</f>
        <v>1</v>
      </c>
      <c r="T74" s="11">
        <f>+N74/PASSING!$B$1*16</f>
        <v>26.666666666666668</v>
      </c>
      <c r="U74">
        <f>IF(N74&gt;=2*PASSING!$B$1,1,0)</f>
        <v>0</v>
      </c>
    </row>
    <row r="75" spans="1:21" x14ac:dyDescent="0.15">
      <c r="A75" s="2" t="str">
        <f>'[12]Cumulative Stats'!A92</f>
        <v>Besana</v>
      </c>
      <c r="B75" s="2" t="str">
        <f>'[12]Cumulative Stats'!B92</f>
        <v>Oak</v>
      </c>
      <c r="C75" s="2">
        <f>'[12]Cumulative Stats'!C92</f>
        <v>28</v>
      </c>
      <c r="D75" s="2">
        <f>'[12]Cumulative Stats'!D92</f>
        <v>109</v>
      </c>
      <c r="E75" s="10">
        <f>'[12]Cumulative Stats'!E92</f>
        <v>3.8928571428571428</v>
      </c>
      <c r="F75" s="2">
        <f>'[12]Cumulative Stats'!F92</f>
        <v>17</v>
      </c>
      <c r="G75" s="2">
        <f>'[12]Cumulative Stats'!G92</f>
        <v>1</v>
      </c>
      <c r="H75" s="2">
        <f>'[12]Cumulative Stats'!H92</f>
        <v>0</v>
      </c>
      <c r="I75">
        <f t="shared" si="1"/>
        <v>1</v>
      </c>
      <c r="J75">
        <f>IF(C75&gt;=6.25*PASSING!$B$1,1,0)</f>
        <v>0</v>
      </c>
      <c r="L75" s="112" t="str">
        <f>'[16]Cumulative Stats'!A113</f>
        <v>Hackett</v>
      </c>
      <c r="M75" s="2" t="str">
        <f>'[16]Cumulative Stats'!B113</f>
        <v>SA</v>
      </c>
      <c r="N75" s="2">
        <f>'[16]Cumulative Stats'!C113</f>
        <v>30</v>
      </c>
      <c r="O75" s="2">
        <f>'[16]Cumulative Stats'!D113</f>
        <v>451</v>
      </c>
      <c r="P75" s="10">
        <f>'[16]Cumulative Stats'!E113</f>
        <v>15.033333333333333</v>
      </c>
      <c r="Q75" s="2">
        <f>'[16]Cumulative Stats'!F113</f>
        <v>33</v>
      </c>
      <c r="R75" s="2">
        <f>'[16]Cumulative Stats'!G113</f>
        <v>1</v>
      </c>
      <c r="S75" s="2">
        <f>'[16]Cumulative Stats'!H113</f>
        <v>1</v>
      </c>
      <c r="T75" s="11">
        <f>+N75/PASSING!$B$1*16</f>
        <v>26.666666666666668</v>
      </c>
      <c r="U75">
        <f>IF(N75&gt;=2*PASSING!$B$1,1,0)</f>
        <v>0</v>
      </c>
    </row>
    <row r="76" spans="1:21" x14ac:dyDescent="0.15">
      <c r="A76" s="2" t="str">
        <f>'[3]Cumulative Stats'!A98</f>
        <v>Stone</v>
      </c>
      <c r="B76" s="2" t="str">
        <f>'[3]Cumulative Stats'!B98</f>
        <v>Chi</v>
      </c>
      <c r="C76" s="2">
        <f>'[3]Cumulative Stats'!C98</f>
        <v>18</v>
      </c>
      <c r="D76" s="2">
        <f>'[3]Cumulative Stats'!D98</f>
        <v>94</v>
      </c>
      <c r="E76" s="10">
        <f>'[3]Cumulative Stats'!E98</f>
        <v>5.2222222222222223</v>
      </c>
      <c r="F76" s="2">
        <f>'[3]Cumulative Stats'!F98</f>
        <v>39</v>
      </c>
      <c r="G76" s="2">
        <f>'[3]Cumulative Stats'!G98</f>
        <v>1</v>
      </c>
      <c r="H76" s="2">
        <f>'[3]Cumulative Stats'!H98</f>
        <v>0</v>
      </c>
      <c r="I76">
        <f t="shared" si="1"/>
        <v>1</v>
      </c>
      <c r="J76">
        <f>IF(C76&gt;=6.25*PASSING!$B$1,1,0)</f>
        <v>0</v>
      </c>
      <c r="L76" s="2" t="str">
        <f>'[6]Cumulative Stats'!A119</f>
        <v>Whiting</v>
      </c>
      <c r="M76" s="2" t="str">
        <f>'[6]Cumulative Stats'!B119</f>
        <v>Jac</v>
      </c>
      <c r="N76" s="2">
        <f>'[6]Cumulative Stats'!C119</f>
        <v>30</v>
      </c>
      <c r="O76" s="2">
        <f>'[6]Cumulative Stats'!D119</f>
        <v>290</v>
      </c>
      <c r="P76" s="10">
        <f>'[6]Cumulative Stats'!E119</f>
        <v>9.6666666666666661</v>
      </c>
      <c r="Q76" s="2">
        <f>'[6]Cumulative Stats'!F119</f>
        <v>17</v>
      </c>
      <c r="R76" s="2">
        <f>'[6]Cumulative Stats'!G119</f>
        <v>1</v>
      </c>
      <c r="S76" s="2">
        <f>'[6]Cumulative Stats'!H119</f>
        <v>2</v>
      </c>
      <c r="T76" s="11">
        <f>+N76/PASSING!$B$1*16</f>
        <v>26.666666666666668</v>
      </c>
      <c r="U76">
        <f>IF(N76&gt;=2*PASSING!$B$1,1,0)</f>
        <v>0</v>
      </c>
    </row>
    <row r="77" spans="1:21" x14ac:dyDescent="0.15">
      <c r="A77" s="2" t="str">
        <f>'[2]Cumulative Stats'!A94</f>
        <v>Jones,J</v>
      </c>
      <c r="B77" s="2" t="str">
        <f>'[2]Cumulative Stats'!B94</f>
        <v>Bir</v>
      </c>
      <c r="C77" s="2">
        <f>'[2]Cumulative Stats'!C94</f>
        <v>9</v>
      </c>
      <c r="D77" s="2">
        <f>'[2]Cumulative Stats'!D94</f>
        <v>93</v>
      </c>
      <c r="E77" s="10">
        <f>'[2]Cumulative Stats'!E94</f>
        <v>10.333333333333334</v>
      </c>
      <c r="F77" s="2">
        <f>'[2]Cumulative Stats'!F94</f>
        <v>27</v>
      </c>
      <c r="G77" s="2">
        <f>'[2]Cumulative Stats'!G94</f>
        <v>0</v>
      </c>
      <c r="H77" s="2">
        <f>'[2]Cumulative Stats'!H94</f>
        <v>0</v>
      </c>
      <c r="I77">
        <f t="shared" si="1"/>
        <v>1</v>
      </c>
      <c r="J77">
        <f>IF(C77&gt;=6.25*PASSING!$B$1,1,0)</f>
        <v>0</v>
      </c>
      <c r="L77" s="2" t="s">
        <v>357</v>
      </c>
      <c r="M77" s="2" t="str">
        <f>'[6]Cumulative Stats'!B115</f>
        <v>Jac</v>
      </c>
      <c r="N77" s="2">
        <f>'[6]Cumulative Stats'!C115</f>
        <v>30</v>
      </c>
      <c r="O77" s="2">
        <f>'[6]Cumulative Stats'!D115</f>
        <v>265</v>
      </c>
      <c r="P77" s="10">
        <f>'[6]Cumulative Stats'!E115</f>
        <v>8.8333333333333339</v>
      </c>
      <c r="Q77" s="2">
        <f>'[6]Cumulative Stats'!F115</f>
        <v>32</v>
      </c>
      <c r="R77" s="2">
        <f>'[6]Cumulative Stats'!G115</f>
        <v>2</v>
      </c>
      <c r="S77" s="2">
        <f>'[6]Cumulative Stats'!H115</f>
        <v>0</v>
      </c>
      <c r="T77" s="11">
        <f>+N77/PASSING!$B$1*16</f>
        <v>26.666666666666668</v>
      </c>
      <c r="U77">
        <f>IF(N77&gt;=2*PASSING!$B$1,1,0)</f>
        <v>0</v>
      </c>
    </row>
    <row r="78" spans="1:21" x14ac:dyDescent="0.15">
      <c r="A78" s="2" t="str">
        <f>'[13]Cumulative Stats'!A94</f>
        <v>Hughes</v>
      </c>
      <c r="B78" s="2" t="str">
        <f>'[13]Cumulative Stats'!B94</f>
        <v>Okl</v>
      </c>
      <c r="C78" s="2">
        <f>'[13]Cumulative Stats'!C94</f>
        <v>16</v>
      </c>
      <c r="D78" s="2">
        <f>'[13]Cumulative Stats'!D94</f>
        <v>89</v>
      </c>
      <c r="E78" s="10">
        <f>'[13]Cumulative Stats'!E94</f>
        <v>5.5625</v>
      </c>
      <c r="F78" s="2">
        <f>'[13]Cumulative Stats'!F94</f>
        <v>13</v>
      </c>
      <c r="G78" s="2">
        <f>'[13]Cumulative Stats'!G94</f>
        <v>0</v>
      </c>
      <c r="H78" s="2">
        <f>'[13]Cumulative Stats'!H94</f>
        <v>0</v>
      </c>
      <c r="I78">
        <f t="shared" si="1"/>
        <v>1</v>
      </c>
      <c r="J78">
        <f>IF(C78&gt;=6.25*PASSING!$B$1,1,0)</f>
        <v>0</v>
      </c>
      <c r="L78" s="2" t="str">
        <f>'[2]Cumulative Stats'!A113</f>
        <v>Jones,J</v>
      </c>
      <c r="M78" s="2" t="str">
        <f>'[2]Cumulative Stats'!B113</f>
        <v>Bir</v>
      </c>
      <c r="N78" s="2">
        <f>'[2]Cumulative Stats'!C113</f>
        <v>29</v>
      </c>
      <c r="O78" s="53">
        <f>'[2]Cumulative Stats'!D113</f>
        <v>590</v>
      </c>
      <c r="P78" s="10">
        <f>'[2]Cumulative Stats'!E113</f>
        <v>20.344827586206897</v>
      </c>
      <c r="Q78" s="2">
        <f>'[2]Cumulative Stats'!F113</f>
        <v>81</v>
      </c>
      <c r="R78" s="2">
        <f>'[2]Cumulative Stats'!G113</f>
        <v>8</v>
      </c>
      <c r="S78" s="2">
        <f>'[2]Cumulative Stats'!H113</f>
        <v>0</v>
      </c>
      <c r="T78" s="11">
        <f>+N78/PASSING!$B$1*16</f>
        <v>25.777777777777779</v>
      </c>
      <c r="U78">
        <f>IF(N78&gt;=2*PASSING!$B$1,1,0)</f>
        <v>0</v>
      </c>
    </row>
    <row r="79" spans="1:21" x14ac:dyDescent="0.15">
      <c r="A79" s="2" t="str">
        <f>'[4]Cumulative Stats'!A94</f>
        <v>Johnson,B</v>
      </c>
      <c r="B79" s="2" t="str">
        <f>'[4]Cumulative Stats'!B94</f>
        <v>Den</v>
      </c>
      <c r="C79" s="2">
        <f>'[4]Cumulative Stats'!C94</f>
        <v>36</v>
      </c>
      <c r="D79" s="2">
        <f>'[4]Cumulative Stats'!D94</f>
        <v>89</v>
      </c>
      <c r="E79" s="10">
        <f>'[4]Cumulative Stats'!E94</f>
        <v>2.4722222222222223</v>
      </c>
      <c r="F79" s="2">
        <f>'[4]Cumulative Stats'!F94</f>
        <v>11</v>
      </c>
      <c r="G79" s="2">
        <f>'[4]Cumulative Stats'!G94</f>
        <v>0</v>
      </c>
      <c r="H79" s="2">
        <f>'[4]Cumulative Stats'!H94</f>
        <v>2</v>
      </c>
      <c r="I79">
        <f t="shared" si="1"/>
        <v>1</v>
      </c>
      <c r="J79">
        <f>IF(C79&gt;=6.25*PASSING!$B$1,1,0)</f>
        <v>0</v>
      </c>
      <c r="L79" s="112" t="s">
        <v>330</v>
      </c>
      <c r="M79" s="2" t="s">
        <v>331</v>
      </c>
      <c r="N79" s="2">
        <f>+$Z$349</f>
        <v>29</v>
      </c>
      <c r="O79" s="2">
        <f>+$AA$349</f>
        <v>440</v>
      </c>
      <c r="P79" s="10">
        <f>+$AB$349</f>
        <v>15.172413793103448</v>
      </c>
      <c r="Q79" s="2">
        <f>+$AC$349</f>
        <v>38</v>
      </c>
      <c r="R79" s="2">
        <f>+$AD$349</f>
        <v>2</v>
      </c>
      <c r="S79" s="2">
        <f>+$AE$349</f>
        <v>1</v>
      </c>
      <c r="T79" s="11">
        <f>+N79/PASSING!$B$1*16</f>
        <v>25.777777777777779</v>
      </c>
      <c r="U79">
        <f>IF(N79&gt;=2*PASSING!$B$1,1,0)</f>
        <v>0</v>
      </c>
    </row>
    <row r="80" spans="1:21" x14ac:dyDescent="0.15">
      <c r="A80" s="2" t="s">
        <v>329</v>
      </c>
      <c r="B80" s="2" t="str">
        <f>'[13]Cumulative Stats'!B103</f>
        <v>Okl</v>
      </c>
      <c r="C80" s="2">
        <f>'[13]Cumulative Stats'!C103</f>
        <v>29</v>
      </c>
      <c r="D80" s="2">
        <f>'[13]Cumulative Stats'!D103</f>
        <v>88</v>
      </c>
      <c r="E80" s="10">
        <f>'[13]Cumulative Stats'!E103</f>
        <v>3.0344827586206895</v>
      </c>
      <c r="F80" s="2">
        <f>'[13]Cumulative Stats'!F103</f>
        <v>12</v>
      </c>
      <c r="G80" s="2">
        <f>'[13]Cumulative Stats'!G103</f>
        <v>0</v>
      </c>
      <c r="H80" s="2">
        <f>'[13]Cumulative Stats'!H103</f>
        <v>2</v>
      </c>
      <c r="I80">
        <f t="shared" si="1"/>
        <v>1</v>
      </c>
      <c r="J80">
        <f>IF(C80&gt;=6.25*PASSING!$B$1,1,0)</f>
        <v>0</v>
      </c>
      <c r="L80" s="2" t="str">
        <f>'[10]Cumulative Stats'!A111</f>
        <v>Carthon</v>
      </c>
      <c r="M80" s="2" t="str">
        <f>'[10]Cumulative Stats'!B111</f>
        <v>NJ</v>
      </c>
      <c r="N80" s="2">
        <f>'[10]Cumulative Stats'!C111</f>
        <v>29</v>
      </c>
      <c r="O80" s="2">
        <f>'[10]Cumulative Stats'!D111</f>
        <v>235</v>
      </c>
      <c r="P80" s="10">
        <f>'[10]Cumulative Stats'!E111</f>
        <v>8.1034482758620694</v>
      </c>
      <c r="Q80" s="2">
        <f>'[10]Cumulative Stats'!F111</f>
        <v>23</v>
      </c>
      <c r="R80" s="2">
        <f>'[10]Cumulative Stats'!G111</f>
        <v>1</v>
      </c>
      <c r="S80" s="2">
        <f>'[10]Cumulative Stats'!H111</f>
        <v>0</v>
      </c>
      <c r="T80" s="11">
        <f>+N80/PASSING!$B$1*16</f>
        <v>25.777777777777779</v>
      </c>
      <c r="U80">
        <f>IF(N80&gt;=2*PASSING!$B$1,1,0)</f>
        <v>0</v>
      </c>
    </row>
    <row r="81" spans="1:21" x14ac:dyDescent="0.15">
      <c r="A81" s="2" t="s">
        <v>308</v>
      </c>
      <c r="B81" s="2" t="str">
        <f>'[13]Cumulative Stats'!B95</f>
        <v>Okl</v>
      </c>
      <c r="C81" s="2">
        <f>'[13]Cumulative Stats'!C95</f>
        <v>30</v>
      </c>
      <c r="D81" s="2">
        <f>'[13]Cumulative Stats'!D95</f>
        <v>86</v>
      </c>
      <c r="E81" s="10">
        <f>'[13]Cumulative Stats'!E95</f>
        <v>2.8666666666666667</v>
      </c>
      <c r="F81" s="2">
        <f>'[13]Cumulative Stats'!F95</f>
        <v>16</v>
      </c>
      <c r="G81" s="2">
        <f>'[13]Cumulative Stats'!G95</f>
        <v>0</v>
      </c>
      <c r="H81" s="2">
        <f>'[13]Cumulative Stats'!H95</f>
        <v>1</v>
      </c>
      <c r="I81">
        <f t="shared" si="1"/>
        <v>1</v>
      </c>
      <c r="J81">
        <f>IF(C81&gt;=6.25*PASSING!$B$1,1,0)</f>
        <v>0</v>
      </c>
      <c r="L81" s="2" t="str">
        <f>'[10]Cumulative Stats'!A108</f>
        <v>Bowers</v>
      </c>
      <c r="M81" s="2" t="str">
        <f>'[10]Cumulative Stats'!B108</f>
        <v>NJ</v>
      </c>
      <c r="N81" s="2">
        <f>'[10]Cumulative Stats'!C108</f>
        <v>28</v>
      </c>
      <c r="O81" s="2">
        <f>'[10]Cumulative Stats'!D108</f>
        <v>502</v>
      </c>
      <c r="P81" s="10">
        <f>'[10]Cumulative Stats'!E108</f>
        <v>17.928571428571427</v>
      </c>
      <c r="Q81" s="2">
        <f>'[10]Cumulative Stats'!F108</f>
        <v>54</v>
      </c>
      <c r="R81" s="2">
        <f>'[10]Cumulative Stats'!G108</f>
        <v>7</v>
      </c>
      <c r="S81" s="2">
        <f>'[10]Cumulative Stats'!H108</f>
        <v>0</v>
      </c>
      <c r="T81" s="11">
        <f>+N81/PASSING!$B$1*16</f>
        <v>24.888888888888889</v>
      </c>
      <c r="U81">
        <f>IF(N81&gt;=2*PASSING!$B$1,1,0)</f>
        <v>0</v>
      </c>
    </row>
    <row r="82" spans="1:21" x14ac:dyDescent="0.15">
      <c r="A82" s="2" t="str">
        <f>'[8]Cumulative Stats'!A95</f>
        <v>Kelley</v>
      </c>
      <c r="B82" s="2" t="str">
        <f>'[8]Cumulative Stats'!B95</f>
        <v>Mem</v>
      </c>
      <c r="C82" s="2">
        <f>'[8]Cumulative Stats'!C95</f>
        <v>10</v>
      </c>
      <c r="D82" s="2">
        <f>'[8]Cumulative Stats'!D95</f>
        <v>79</v>
      </c>
      <c r="E82" s="10">
        <f>'[8]Cumulative Stats'!E95</f>
        <v>7.9</v>
      </c>
      <c r="F82" s="2">
        <f>'[8]Cumulative Stats'!F95</f>
        <v>23</v>
      </c>
      <c r="G82" s="2">
        <f>'[8]Cumulative Stats'!G95</f>
        <v>0</v>
      </c>
      <c r="H82" s="2">
        <f>'[8]Cumulative Stats'!H95</f>
        <v>0</v>
      </c>
      <c r="I82">
        <f t="shared" si="1"/>
        <v>1</v>
      </c>
      <c r="J82">
        <f>IF(C82&gt;=6.25*PASSING!$B$1,1,0)</f>
        <v>0</v>
      </c>
      <c r="L82" s="2" t="str">
        <f>'[16]Cumulative Stats'!A109</f>
        <v>Bonner</v>
      </c>
      <c r="M82" s="2" t="str">
        <f>'[16]Cumulative Stats'!B109</f>
        <v>SA</v>
      </c>
      <c r="N82" s="2">
        <f>'[16]Cumulative Stats'!C109</f>
        <v>28</v>
      </c>
      <c r="O82" s="2">
        <f>'[16]Cumulative Stats'!D109</f>
        <v>380</v>
      </c>
      <c r="P82" s="10">
        <f>'[16]Cumulative Stats'!E109</f>
        <v>13.571428571428571</v>
      </c>
      <c r="Q82" s="2">
        <f>'[16]Cumulative Stats'!F109</f>
        <v>33</v>
      </c>
      <c r="R82" s="2">
        <f>'[16]Cumulative Stats'!G109</f>
        <v>2</v>
      </c>
      <c r="S82" s="2">
        <f>'[16]Cumulative Stats'!H109</f>
        <v>0</v>
      </c>
      <c r="T82" s="11">
        <f>+N82/PASSING!$B$1*16</f>
        <v>24.888888888888889</v>
      </c>
      <c r="U82">
        <f>IF(N82&gt;=2*PASSING!$B$1,1,0)</f>
        <v>0</v>
      </c>
    </row>
    <row r="83" spans="1:21" x14ac:dyDescent="0.15">
      <c r="A83" s="112" t="s">
        <v>319</v>
      </c>
      <c r="B83" s="2" t="s">
        <v>320</v>
      </c>
      <c r="C83" s="2">
        <f>+$C$357</f>
        <v>19</v>
      </c>
      <c r="D83" s="2">
        <f>+$D$357</f>
        <v>76</v>
      </c>
      <c r="E83" s="10">
        <f>+$E$357</f>
        <v>4</v>
      </c>
      <c r="F83" s="2">
        <f>+$F$357</f>
        <v>14</v>
      </c>
      <c r="G83" s="2">
        <f>+$G$357</f>
        <v>0</v>
      </c>
      <c r="H83" s="2">
        <f>+$H$357</f>
        <v>0</v>
      </c>
      <c r="I83">
        <f t="shared" si="1"/>
        <v>1</v>
      </c>
      <c r="J83">
        <f>IF(C83&gt;=6.25*PASSING!$B$1,1,0)</f>
        <v>0</v>
      </c>
      <c r="L83" s="2" t="str">
        <f>'[12]Cumulative Stats'!A123</f>
        <v>Whittington</v>
      </c>
      <c r="M83" s="2" t="str">
        <f>'[12]Cumulative Stats'!B123</f>
        <v>Oak</v>
      </c>
      <c r="N83" s="2">
        <f>'[12]Cumulative Stats'!C123</f>
        <v>28</v>
      </c>
      <c r="O83" s="2">
        <f>'[12]Cumulative Stats'!D123</f>
        <v>282</v>
      </c>
      <c r="P83" s="10">
        <f>'[12]Cumulative Stats'!E123</f>
        <v>10.071428571428571</v>
      </c>
      <c r="Q83" s="2">
        <f>'[12]Cumulative Stats'!F123</f>
        <v>20</v>
      </c>
      <c r="R83" s="2">
        <f>'[12]Cumulative Stats'!G123</f>
        <v>2</v>
      </c>
      <c r="S83" s="2">
        <f>'[12]Cumulative Stats'!H123</f>
        <v>0</v>
      </c>
      <c r="T83" s="11">
        <f>+N83/PASSING!$B$1*16</f>
        <v>24.888888888888889</v>
      </c>
      <c r="U83">
        <f>IF(N83&gt;=2*PASSING!$B$1,1,0)</f>
        <v>0</v>
      </c>
    </row>
    <row r="84" spans="1:21" x14ac:dyDescent="0.15">
      <c r="A84" s="2" t="str">
        <f>'[15]Cumulative Stats'!A92</f>
        <v>Carano</v>
      </c>
      <c r="B84" s="2" t="str">
        <f>'[15]Cumulative Stats'!B92</f>
        <v>Pit</v>
      </c>
      <c r="C84" s="2">
        <f>'[15]Cumulative Stats'!C92</f>
        <v>33</v>
      </c>
      <c r="D84" s="2">
        <f>'[15]Cumulative Stats'!D92</f>
        <v>74</v>
      </c>
      <c r="E84" s="10">
        <f>'[15]Cumulative Stats'!E92</f>
        <v>2.2424242424242422</v>
      </c>
      <c r="F84" s="2">
        <f>'[15]Cumulative Stats'!F92</f>
        <v>17</v>
      </c>
      <c r="G84" s="2">
        <f>'[15]Cumulative Stats'!G92</f>
        <v>1</v>
      </c>
      <c r="H84" s="2">
        <f>'[15]Cumulative Stats'!H92</f>
        <v>4</v>
      </c>
      <c r="I84">
        <f t="shared" si="1"/>
        <v>1</v>
      </c>
      <c r="J84">
        <f>IF(C84&gt;=6.25*PASSING!$B$1,1,0)</f>
        <v>0</v>
      </c>
      <c r="L84" s="2" t="str">
        <f>'[9]Cumulative Stats'!A121</f>
        <v>Williams,J</v>
      </c>
      <c r="M84" s="2" t="str">
        <f>'[9]Cumulative Stats'!B121</f>
        <v>Mch</v>
      </c>
      <c r="N84" s="2">
        <f>'[9]Cumulative Stats'!C121</f>
        <v>27</v>
      </c>
      <c r="O84" s="2">
        <f>'[9]Cumulative Stats'!D121</f>
        <v>355</v>
      </c>
      <c r="P84" s="10">
        <f>'[9]Cumulative Stats'!E121</f>
        <v>13.148148148148149</v>
      </c>
      <c r="Q84" s="2">
        <f>'[9]Cumulative Stats'!F121</f>
        <v>49</v>
      </c>
      <c r="R84" s="2">
        <f>'[9]Cumulative Stats'!G121</f>
        <v>4</v>
      </c>
      <c r="S84" s="2">
        <f>'[9]Cumulative Stats'!H121</f>
        <v>1</v>
      </c>
      <c r="T84" s="11">
        <f>+N84/PASSING!$B$1*16</f>
        <v>24</v>
      </c>
      <c r="U84">
        <f>IF(N84&gt;=2*PASSING!$B$1,1,0)</f>
        <v>0</v>
      </c>
    </row>
    <row r="85" spans="1:21" x14ac:dyDescent="0.15">
      <c r="A85" s="2" t="s">
        <v>294</v>
      </c>
      <c r="B85" s="2" t="str">
        <f>'[4]Cumulative Stats'!B103</f>
        <v>Den</v>
      </c>
      <c r="C85" s="2">
        <f>'[4]Cumulative Stats'!C103</f>
        <v>10</v>
      </c>
      <c r="D85" s="2">
        <f>'[4]Cumulative Stats'!D103</f>
        <v>72</v>
      </c>
      <c r="E85" s="10">
        <f>'[4]Cumulative Stats'!E103</f>
        <v>7.2</v>
      </c>
      <c r="F85" s="2">
        <f>'[4]Cumulative Stats'!F103</f>
        <v>21</v>
      </c>
      <c r="G85" s="2">
        <f>'[4]Cumulative Stats'!G103</f>
        <v>0</v>
      </c>
      <c r="H85" s="2">
        <f>'[4]Cumulative Stats'!H103</f>
        <v>0</v>
      </c>
      <c r="I85">
        <f t="shared" si="1"/>
        <v>1</v>
      </c>
      <c r="J85">
        <f>IF(C85&gt;=6.25*PASSING!$B$1,1,0)</f>
        <v>0</v>
      </c>
      <c r="L85" s="2" t="str">
        <f>'[13]Cumulative Stats'!A123</f>
        <v>Turner</v>
      </c>
      <c r="M85" s="2" t="str">
        <f>'[13]Cumulative Stats'!B123</f>
        <v>Okl</v>
      </c>
      <c r="N85" s="2">
        <f>'[13]Cumulative Stats'!C123</f>
        <v>26</v>
      </c>
      <c r="O85" s="2">
        <f>'[13]Cumulative Stats'!D123</f>
        <v>359</v>
      </c>
      <c r="P85" s="10">
        <f>'[13]Cumulative Stats'!E123</f>
        <v>13.807692307692308</v>
      </c>
      <c r="Q85" s="2">
        <f>'[13]Cumulative Stats'!F123</f>
        <v>35</v>
      </c>
      <c r="R85" s="2">
        <f>'[13]Cumulative Stats'!G123</f>
        <v>1</v>
      </c>
      <c r="S85" s="2">
        <f>'[13]Cumulative Stats'!H123</f>
        <v>2</v>
      </c>
      <c r="T85" s="11">
        <f>+N85/PASSING!$B$1*16</f>
        <v>23.111111111111111</v>
      </c>
      <c r="U85">
        <f>IF(N85&gt;=2*PASSING!$B$1,1,0)</f>
        <v>0</v>
      </c>
    </row>
    <row r="86" spans="1:21" x14ac:dyDescent="0.15">
      <c r="A86" s="2" t="str">
        <f>'[10]Cumulative Stats'!A94</f>
        <v>Harmon</v>
      </c>
      <c r="B86" s="2" t="str">
        <f>'[10]Cumulative Stats'!B94</f>
        <v>NJ</v>
      </c>
      <c r="C86" s="2">
        <f>'[10]Cumulative Stats'!C94</f>
        <v>38</v>
      </c>
      <c r="D86" s="2">
        <f>'[10]Cumulative Stats'!D94</f>
        <v>70</v>
      </c>
      <c r="E86" s="10">
        <f>'[10]Cumulative Stats'!E94</f>
        <v>1.8421052631578947</v>
      </c>
      <c r="F86" s="2">
        <f>'[10]Cumulative Stats'!F94</f>
        <v>11</v>
      </c>
      <c r="G86" s="2">
        <f>'[10]Cumulative Stats'!G94</f>
        <v>1</v>
      </c>
      <c r="H86" s="2">
        <f>'[10]Cumulative Stats'!H94</f>
        <v>0</v>
      </c>
      <c r="I86">
        <f t="shared" si="1"/>
        <v>1</v>
      </c>
      <c r="J86">
        <f>IF(C86&gt;=6.25*PASSING!$B$1,1,0)</f>
        <v>0</v>
      </c>
      <c r="L86" s="2" t="str">
        <f>'[4]Cumulative Stats'!A117</f>
        <v>Niziolek</v>
      </c>
      <c r="M86" s="2" t="str">
        <f>'[4]Cumulative Stats'!B117</f>
        <v>Den</v>
      </c>
      <c r="N86" s="2">
        <f>'[4]Cumulative Stats'!C117</f>
        <v>26</v>
      </c>
      <c r="O86" s="2">
        <f>'[4]Cumulative Stats'!D117</f>
        <v>340</v>
      </c>
      <c r="P86" s="10">
        <f>'[4]Cumulative Stats'!E117</f>
        <v>13.076923076923077</v>
      </c>
      <c r="Q86" s="2">
        <f>'[4]Cumulative Stats'!F117</f>
        <v>38</v>
      </c>
      <c r="R86" s="2">
        <f>'[4]Cumulative Stats'!G117</f>
        <v>1</v>
      </c>
      <c r="S86" s="2">
        <f>'[4]Cumulative Stats'!H117</f>
        <v>0</v>
      </c>
      <c r="T86" s="11">
        <f>+N86/PASSING!$B$1*16</f>
        <v>23.111111111111111</v>
      </c>
      <c r="U86">
        <f>IF(N86&gt;=2*PASSING!$B$1,1,0)</f>
        <v>0</v>
      </c>
    </row>
    <row r="87" spans="1:21" x14ac:dyDescent="0.15">
      <c r="A87" s="2" t="s">
        <v>300</v>
      </c>
      <c r="B87" s="2" t="str">
        <f>'[15]Cumulative Stats'!B91</f>
        <v>Pit</v>
      </c>
      <c r="C87" s="2">
        <f>'[15]Cumulative Stats'!C91</f>
        <v>4</v>
      </c>
      <c r="D87" s="2">
        <f>'[15]Cumulative Stats'!D91</f>
        <v>68</v>
      </c>
      <c r="E87" s="10">
        <f>'[15]Cumulative Stats'!E91</f>
        <v>17</v>
      </c>
      <c r="F87" s="2">
        <f>'[15]Cumulative Stats'!F91</f>
        <v>23</v>
      </c>
      <c r="G87" s="2">
        <f>'[15]Cumulative Stats'!G91</f>
        <v>0</v>
      </c>
      <c r="H87" s="2">
        <f>'[15]Cumulative Stats'!H91</f>
        <v>0</v>
      </c>
      <c r="I87">
        <f t="shared" si="1"/>
        <v>1</v>
      </c>
      <c r="J87">
        <f>IF(C87&gt;=6.25*PASSING!$B$1,1,0)</f>
        <v>0</v>
      </c>
      <c r="L87" s="2" t="str">
        <f>'[14]Cumulative Stats'!A116</f>
        <v>Riley</v>
      </c>
      <c r="M87" s="2" t="str">
        <f>'[14]Cumulative Stats'!B116</f>
        <v>Phi</v>
      </c>
      <c r="N87" s="2">
        <f>'[14]Cumulative Stats'!C116</f>
        <v>26</v>
      </c>
      <c r="O87" s="2">
        <f>'[14]Cumulative Stats'!D116</f>
        <v>308</v>
      </c>
      <c r="P87" s="10">
        <f>'[14]Cumulative Stats'!E116</f>
        <v>11.846153846153847</v>
      </c>
      <c r="Q87" s="2">
        <f>'[14]Cumulative Stats'!F116</f>
        <v>28</v>
      </c>
      <c r="R87" s="2">
        <f>'[14]Cumulative Stats'!G116</f>
        <v>5</v>
      </c>
      <c r="S87" s="2">
        <f>'[14]Cumulative Stats'!H116</f>
        <v>0</v>
      </c>
      <c r="T87" s="11">
        <f>+N87/PASSING!$B$1*16</f>
        <v>23.111111111111111</v>
      </c>
      <c r="U87">
        <f>IF(N87&gt;=2*PASSING!$B$1,1,0)</f>
        <v>0</v>
      </c>
    </row>
    <row r="88" spans="1:21" x14ac:dyDescent="0.15">
      <c r="A88" s="2" t="str">
        <f>'[15]Cumulative Stats'!A95</f>
        <v>Easley</v>
      </c>
      <c r="B88" s="2" t="str">
        <f>'[15]Cumulative Stats'!B95</f>
        <v>Pit</v>
      </c>
      <c r="C88" s="2">
        <f>'[15]Cumulative Stats'!C95</f>
        <v>20</v>
      </c>
      <c r="D88" s="2">
        <f>'[15]Cumulative Stats'!D95</f>
        <v>67</v>
      </c>
      <c r="E88" s="10">
        <f>'[15]Cumulative Stats'!E95</f>
        <v>3.35</v>
      </c>
      <c r="F88" s="2">
        <f>'[15]Cumulative Stats'!F95</f>
        <v>8</v>
      </c>
      <c r="G88" s="2">
        <f>'[15]Cumulative Stats'!G95</f>
        <v>1</v>
      </c>
      <c r="H88" s="2">
        <f>'[15]Cumulative Stats'!H95</f>
        <v>0</v>
      </c>
      <c r="I88">
        <f t="shared" si="1"/>
        <v>1</v>
      </c>
      <c r="J88">
        <f>IF(C88&gt;=6.25*PASSING!$B$1,1,0)</f>
        <v>0</v>
      </c>
      <c r="L88" s="112" t="str">
        <f>'[15]Cumulative Stats'!A121</f>
        <v>Raugh</v>
      </c>
      <c r="M88" s="112" t="str">
        <f>'[15]Cumulative Stats'!B121</f>
        <v>Pit</v>
      </c>
      <c r="N88" s="112">
        <f>'[15]Cumulative Stats'!C121</f>
        <v>26</v>
      </c>
      <c r="O88" s="112">
        <f>'[15]Cumulative Stats'!D121</f>
        <v>287</v>
      </c>
      <c r="P88" s="10">
        <f>'[15]Cumulative Stats'!E121</f>
        <v>11.038461538461538</v>
      </c>
      <c r="Q88" s="112">
        <f>'[15]Cumulative Stats'!F121</f>
        <v>34</v>
      </c>
      <c r="R88" s="112">
        <f>'[15]Cumulative Stats'!G121</f>
        <v>2</v>
      </c>
      <c r="S88" s="112">
        <f>'[15]Cumulative Stats'!H121</f>
        <v>0</v>
      </c>
      <c r="T88" s="11">
        <f>+N88/PASSING!$B$1*16</f>
        <v>23.111111111111111</v>
      </c>
      <c r="U88">
        <f>IF(N88&gt;=2*PASSING!$B$1,1,0)</f>
        <v>0</v>
      </c>
    </row>
    <row r="89" spans="1:21" x14ac:dyDescent="0.15">
      <c r="A89" s="2" t="str">
        <f>'[18]Cumulative Stats'!A93</f>
        <v>Hohensee</v>
      </c>
      <c r="B89" s="2" t="str">
        <f>'[18]Cumulative Stats'!B93</f>
        <v>Was</v>
      </c>
      <c r="C89" s="2">
        <f>'[18]Cumulative Stats'!C93</f>
        <v>27</v>
      </c>
      <c r="D89" s="2">
        <f>'[18]Cumulative Stats'!D93</f>
        <v>66</v>
      </c>
      <c r="E89" s="10">
        <f>'[18]Cumulative Stats'!E93</f>
        <v>2.4444444444444446</v>
      </c>
      <c r="F89" s="2">
        <f>'[18]Cumulative Stats'!F93</f>
        <v>18</v>
      </c>
      <c r="G89" s="2">
        <f>'[18]Cumulative Stats'!G93</f>
        <v>0</v>
      </c>
      <c r="H89" s="2">
        <f>'[18]Cumulative Stats'!H93</f>
        <v>3</v>
      </c>
      <c r="I89">
        <f t="shared" si="1"/>
        <v>1</v>
      </c>
      <c r="J89">
        <f>IF(C89&gt;=6.25*PASSING!$B$1,1,0)</f>
        <v>0</v>
      </c>
      <c r="L89" s="2" t="str">
        <f>'[1]Cumulative Stats'!A114</f>
        <v>Ricker</v>
      </c>
      <c r="M89" s="2" t="str">
        <f>'[1]Cumulative Stats'!B114</f>
        <v>Arz</v>
      </c>
      <c r="N89" s="2">
        <f>'[1]Cumulative Stats'!C114</f>
        <v>26</v>
      </c>
      <c r="O89" s="53">
        <f>'[1]Cumulative Stats'!D114</f>
        <v>270</v>
      </c>
      <c r="P89" s="10">
        <f>'[1]Cumulative Stats'!E114</f>
        <v>10.384615384615385</v>
      </c>
      <c r="Q89" s="2">
        <f>'[1]Cumulative Stats'!F114</f>
        <v>30</v>
      </c>
      <c r="R89" s="2">
        <f>'[1]Cumulative Stats'!G114</f>
        <v>1</v>
      </c>
      <c r="S89" s="2">
        <f>'[1]Cumulative Stats'!H114</f>
        <v>0</v>
      </c>
      <c r="T89" s="11">
        <f>+N89/PASSING!$B$1*16</f>
        <v>23.111111111111111</v>
      </c>
      <c r="U89">
        <f>IF(N89&gt;=2*PASSING!$B$1,1,0)</f>
        <v>0</v>
      </c>
    </row>
    <row r="90" spans="1:21" x14ac:dyDescent="0.15">
      <c r="A90" s="2" t="s">
        <v>299</v>
      </c>
      <c r="B90" s="2" t="str">
        <f>'[3]Cumulative Stats'!B90</f>
        <v>Chi</v>
      </c>
      <c r="C90" s="2">
        <f>'[3]Cumulative Stats'!C90</f>
        <v>5</v>
      </c>
      <c r="D90" s="2">
        <f>'[3]Cumulative Stats'!D90</f>
        <v>64</v>
      </c>
      <c r="E90" s="10">
        <f>'[3]Cumulative Stats'!E90</f>
        <v>12.8</v>
      </c>
      <c r="F90" s="2">
        <f>'[3]Cumulative Stats'!F90</f>
        <v>25</v>
      </c>
      <c r="G90" s="2">
        <f>'[3]Cumulative Stats'!G90</f>
        <v>0</v>
      </c>
      <c r="H90" s="2">
        <f>'[3]Cumulative Stats'!H90</f>
        <v>0</v>
      </c>
      <c r="I90">
        <f t="shared" si="1"/>
        <v>1</v>
      </c>
      <c r="J90">
        <f>IF(C90&gt;=6.25*PASSING!$B$1,1,0)</f>
        <v>0</v>
      </c>
      <c r="L90" s="2" t="str">
        <f>'[3]Cumulative Stats'!A117</f>
        <v>Keel</v>
      </c>
      <c r="M90" s="2" t="str">
        <f>'[3]Cumulative Stats'!B117</f>
        <v>Chi</v>
      </c>
      <c r="N90" s="2">
        <f>'[3]Cumulative Stats'!C117</f>
        <v>26</v>
      </c>
      <c r="O90" s="2">
        <f>'[3]Cumulative Stats'!D117</f>
        <v>222</v>
      </c>
      <c r="P90" s="10">
        <f>'[3]Cumulative Stats'!E117</f>
        <v>8.5384615384615383</v>
      </c>
      <c r="Q90" s="2">
        <f>'[3]Cumulative Stats'!F117</f>
        <v>20</v>
      </c>
      <c r="R90" s="2">
        <f>'[3]Cumulative Stats'!G117</f>
        <v>1</v>
      </c>
      <c r="S90" s="2">
        <f>'[3]Cumulative Stats'!H117</f>
        <v>0</v>
      </c>
      <c r="T90" s="11">
        <f>+N90/PASSING!$B$1*16</f>
        <v>23.111111111111111</v>
      </c>
      <c r="U90">
        <f>IF(N90&gt;=2*PASSING!$B$1,1,0)</f>
        <v>0</v>
      </c>
    </row>
    <row r="91" spans="1:21" x14ac:dyDescent="0.15">
      <c r="A91" s="112" t="s">
        <v>239</v>
      </c>
      <c r="B91" s="2" t="s">
        <v>293</v>
      </c>
      <c r="C91" s="2">
        <f>+$C$365</f>
        <v>11</v>
      </c>
      <c r="D91" s="2">
        <f>+$D$365</f>
        <v>64</v>
      </c>
      <c r="E91" s="10">
        <f>+$E$365</f>
        <v>5.8181818181818183</v>
      </c>
      <c r="F91" s="2">
        <f>+$F$365</f>
        <v>10</v>
      </c>
      <c r="G91" s="2">
        <f>+$G$365</f>
        <v>0</v>
      </c>
      <c r="H91" s="2">
        <f>+$H$365</f>
        <v>0</v>
      </c>
      <c r="I91">
        <f t="shared" si="1"/>
        <v>1</v>
      </c>
      <c r="J91">
        <f>IF(C91&gt;=6.25*PASSING!$B$1,1,0)</f>
        <v>0</v>
      </c>
      <c r="L91" s="2" t="str">
        <f>'[4]Cumulative Stats'!A112</f>
        <v>Hicks</v>
      </c>
      <c r="M91" s="2" t="str">
        <f>'[4]Cumulative Stats'!B112</f>
        <v>Den</v>
      </c>
      <c r="N91" s="2">
        <f>'[4]Cumulative Stats'!C112</f>
        <v>25</v>
      </c>
      <c r="O91" s="2">
        <f>'[4]Cumulative Stats'!D112</f>
        <v>404</v>
      </c>
      <c r="P91" s="10">
        <f>'[4]Cumulative Stats'!E112</f>
        <v>16.16</v>
      </c>
      <c r="Q91" s="2">
        <f>'[4]Cumulative Stats'!F112</f>
        <v>80</v>
      </c>
      <c r="R91" s="2">
        <f>'[4]Cumulative Stats'!G112</f>
        <v>5</v>
      </c>
      <c r="S91" s="2">
        <f>'[4]Cumulative Stats'!H112</f>
        <v>0</v>
      </c>
      <c r="T91" s="11">
        <f>+N91/PASSING!$B$1*16</f>
        <v>22.222222222222221</v>
      </c>
      <c r="U91">
        <f>IF(N91&gt;=2*PASSING!$B$1,1,0)</f>
        <v>0</v>
      </c>
    </row>
    <row r="92" spans="1:21" x14ac:dyDescent="0.15">
      <c r="A92" s="2" t="str">
        <f>'[9]Cumulative Stats'!A90</f>
        <v>Bentley,A</v>
      </c>
      <c r="B92" s="2" t="str">
        <f>'[9]Cumulative Stats'!B90</f>
        <v>Mch</v>
      </c>
      <c r="C92" s="2">
        <f>'[9]Cumulative Stats'!C90</f>
        <v>18</v>
      </c>
      <c r="D92" s="2">
        <f>'[9]Cumulative Stats'!D90</f>
        <v>64</v>
      </c>
      <c r="E92" s="10">
        <f>'[9]Cumulative Stats'!E90</f>
        <v>3.5555555555555554</v>
      </c>
      <c r="F92" s="2">
        <f>'[9]Cumulative Stats'!F90</f>
        <v>12</v>
      </c>
      <c r="G92" s="2">
        <f>'[9]Cumulative Stats'!G90</f>
        <v>0</v>
      </c>
      <c r="H92" s="2">
        <f>'[9]Cumulative Stats'!H90</f>
        <v>1</v>
      </c>
      <c r="I92">
        <f t="shared" si="1"/>
        <v>1</v>
      </c>
      <c r="J92">
        <f>IF(C92&gt;=6.25*PASSING!$B$1,1,0)</f>
        <v>0</v>
      </c>
      <c r="L92" s="2" t="str">
        <f>'[6]Cumulative Stats'!A108</f>
        <v>Alexis</v>
      </c>
      <c r="M92" s="2" t="str">
        <f>'[6]Cumulative Stats'!B108</f>
        <v>Jac</v>
      </c>
      <c r="N92" s="2">
        <f>'[6]Cumulative Stats'!C108</f>
        <v>25</v>
      </c>
      <c r="O92" s="2">
        <f>'[6]Cumulative Stats'!D108</f>
        <v>374</v>
      </c>
      <c r="P92" s="10">
        <f>'[6]Cumulative Stats'!E108</f>
        <v>14.96</v>
      </c>
      <c r="Q92" s="2">
        <f>'[6]Cumulative Stats'!F108</f>
        <v>29</v>
      </c>
      <c r="R92" s="2">
        <f>'[6]Cumulative Stats'!G108</f>
        <v>2</v>
      </c>
      <c r="S92" s="2">
        <f>'[6]Cumulative Stats'!H108</f>
        <v>0</v>
      </c>
      <c r="T92" s="11">
        <f>+N92/PASSING!$B$1*16</f>
        <v>22.222222222222221</v>
      </c>
      <c r="U92">
        <f>IF(N92&gt;=2*PASSING!$B$1,1,0)</f>
        <v>0</v>
      </c>
    </row>
    <row r="93" spans="1:21" x14ac:dyDescent="0.15">
      <c r="A93" s="2" t="str">
        <f>'[6]Cumulative Stats'!A97</f>
        <v>Mahfouz</v>
      </c>
      <c r="B93" s="2" t="str">
        <f>'[6]Cumulative Stats'!B97</f>
        <v>Jac</v>
      </c>
      <c r="C93" s="2">
        <f>'[6]Cumulative Stats'!C97</f>
        <v>19</v>
      </c>
      <c r="D93" s="2">
        <f>'[6]Cumulative Stats'!D97</f>
        <v>64</v>
      </c>
      <c r="E93" s="10">
        <f>'[6]Cumulative Stats'!E97</f>
        <v>3.3684210526315788</v>
      </c>
      <c r="F93" s="2">
        <f>'[6]Cumulative Stats'!F97</f>
        <v>26</v>
      </c>
      <c r="G93" s="2">
        <f>'[6]Cumulative Stats'!G97</f>
        <v>2</v>
      </c>
      <c r="H93" s="2">
        <f>'[6]Cumulative Stats'!H97</f>
        <v>0</v>
      </c>
      <c r="I93">
        <f t="shared" si="1"/>
        <v>1</v>
      </c>
      <c r="J93">
        <f>IF(C93&gt;=6.25*PASSING!$B$1,1,0)</f>
        <v>0</v>
      </c>
      <c r="L93" s="2" t="str">
        <f>'[13]Cumulative Stats'!A122</f>
        <v>Thornton</v>
      </c>
      <c r="M93" s="2" t="str">
        <f>'[13]Cumulative Stats'!B122</f>
        <v>Okl</v>
      </c>
      <c r="N93" s="2">
        <f>'[13]Cumulative Stats'!C122</f>
        <v>25</v>
      </c>
      <c r="O93" s="2">
        <f>'[13]Cumulative Stats'!D122</f>
        <v>207</v>
      </c>
      <c r="P93" s="10">
        <f>'[13]Cumulative Stats'!E122</f>
        <v>8.2799999999999994</v>
      </c>
      <c r="Q93" s="2">
        <f>'[13]Cumulative Stats'!F122</f>
        <v>19</v>
      </c>
      <c r="R93" s="2">
        <f>'[13]Cumulative Stats'!G122</f>
        <v>0</v>
      </c>
      <c r="S93" s="2">
        <f>'[13]Cumulative Stats'!H122</f>
        <v>1</v>
      </c>
      <c r="T93" s="11">
        <f>+N93/PASSING!$B$1*16</f>
        <v>22.222222222222221</v>
      </c>
      <c r="U93">
        <f>IF(N93&gt;=2*PASSING!$B$1,1,0)</f>
        <v>0</v>
      </c>
    </row>
    <row r="94" spans="1:21" x14ac:dyDescent="0.15">
      <c r="A94" s="2" t="str">
        <f>'[14]Cumulative Stats'!A97</f>
        <v>Russell</v>
      </c>
      <c r="B94" s="2" t="str">
        <f>'[14]Cumulative Stats'!B97</f>
        <v>Phi</v>
      </c>
      <c r="C94" s="2">
        <f>'[14]Cumulative Stats'!C97</f>
        <v>20</v>
      </c>
      <c r="D94" s="2">
        <f>'[14]Cumulative Stats'!D97</f>
        <v>63</v>
      </c>
      <c r="E94" s="10">
        <f>'[14]Cumulative Stats'!E97</f>
        <v>3.15</v>
      </c>
      <c r="F94" s="2">
        <f>'[14]Cumulative Stats'!F97</f>
        <v>14</v>
      </c>
      <c r="G94" s="2">
        <f>'[14]Cumulative Stats'!G97</f>
        <v>1</v>
      </c>
      <c r="H94" s="2">
        <f>'[14]Cumulative Stats'!H97</f>
        <v>0</v>
      </c>
      <c r="I94">
        <f t="shared" si="1"/>
        <v>1</v>
      </c>
      <c r="J94">
        <f>IF(C94&gt;=6.25*PASSING!$B$1,1,0)</f>
        <v>0</v>
      </c>
      <c r="L94" s="2" t="str">
        <f>'[5]Cumulative Stats'!A110</f>
        <v>Fowler</v>
      </c>
      <c r="M94" s="2" t="str">
        <f>'[5]Cumulative Stats'!B110</f>
        <v>Hou</v>
      </c>
      <c r="N94" s="2">
        <f>'[5]Cumulative Stats'!C110</f>
        <v>24</v>
      </c>
      <c r="O94" s="2">
        <f>'[5]Cumulative Stats'!D110</f>
        <v>316</v>
      </c>
      <c r="P94" s="10">
        <f>'[5]Cumulative Stats'!E110</f>
        <v>13.166666666666666</v>
      </c>
      <c r="Q94" s="2">
        <f>'[5]Cumulative Stats'!F110</f>
        <v>24</v>
      </c>
      <c r="R94" s="2">
        <f>'[5]Cumulative Stats'!G110</f>
        <v>2</v>
      </c>
      <c r="S94" s="2">
        <f>'[5]Cumulative Stats'!H110</f>
        <v>0</v>
      </c>
      <c r="T94" s="11">
        <f>+N94/PASSING!$B$1*16</f>
        <v>21.333333333333332</v>
      </c>
      <c r="U94">
        <f>IF(N94&gt;=2*PASSING!$B$1,1,0)</f>
        <v>0</v>
      </c>
    </row>
    <row r="95" spans="1:21" x14ac:dyDescent="0.15">
      <c r="A95" s="2" t="str">
        <f>'[8]Cumulative Stats'!A98</f>
        <v>Penaranda</v>
      </c>
      <c r="B95" s="2" t="str">
        <f>'[8]Cumulative Stats'!B98</f>
        <v>Mem</v>
      </c>
      <c r="C95" s="2">
        <f>'[8]Cumulative Stats'!C98</f>
        <v>21</v>
      </c>
      <c r="D95" s="2">
        <f>'[8]Cumulative Stats'!D98</f>
        <v>60</v>
      </c>
      <c r="E95" s="10">
        <f>'[8]Cumulative Stats'!E98</f>
        <v>2.8571428571428572</v>
      </c>
      <c r="F95" s="2">
        <f>'[8]Cumulative Stats'!F98</f>
        <v>10</v>
      </c>
      <c r="G95" s="2">
        <f>'[8]Cumulative Stats'!G98</f>
        <v>0</v>
      </c>
      <c r="H95" s="2">
        <f>'[8]Cumulative Stats'!H98</f>
        <v>0</v>
      </c>
      <c r="I95">
        <f t="shared" si="1"/>
        <v>1</v>
      </c>
      <c r="J95">
        <f>IF(C95&gt;=6.25*PASSING!$B$1,1,0)</f>
        <v>0</v>
      </c>
      <c r="L95" s="2" t="s">
        <v>343</v>
      </c>
      <c r="M95" s="2" t="str">
        <f>'[7]Cumulative Stats'!B111</f>
        <v>LA</v>
      </c>
      <c r="N95" s="2">
        <f>'[7]Cumulative Stats'!C111</f>
        <v>23</v>
      </c>
      <c r="O95" s="2">
        <f>'[7]Cumulative Stats'!D111</f>
        <v>290</v>
      </c>
      <c r="P95" s="10">
        <f>'[7]Cumulative Stats'!E111</f>
        <v>12.608695652173912</v>
      </c>
      <c r="Q95" s="2">
        <f>'[7]Cumulative Stats'!F111</f>
        <v>23</v>
      </c>
      <c r="R95" s="2">
        <f>'[7]Cumulative Stats'!G111</f>
        <v>0</v>
      </c>
      <c r="S95" s="2">
        <f>'[7]Cumulative Stats'!H111</f>
        <v>0</v>
      </c>
      <c r="T95" s="11">
        <f>+N95/PASSING!$B$1*16</f>
        <v>20.444444444444443</v>
      </c>
      <c r="U95">
        <f>IF(N95&gt;=2*PASSING!$B$1,1,0)</f>
        <v>0</v>
      </c>
    </row>
    <row r="96" spans="1:21" x14ac:dyDescent="0.15">
      <c r="A96" s="2" t="str">
        <f>'[16]Cumulative Stats'!A91</f>
        <v>Choate</v>
      </c>
      <c r="B96" s="2" t="str">
        <f>'[16]Cumulative Stats'!B91</f>
        <v>SA</v>
      </c>
      <c r="C96" s="2">
        <f>'[16]Cumulative Stats'!C91</f>
        <v>3</v>
      </c>
      <c r="D96" s="2">
        <f>'[16]Cumulative Stats'!D91</f>
        <v>59</v>
      </c>
      <c r="E96" s="10">
        <f>'[16]Cumulative Stats'!E91</f>
        <v>19.666666666666668</v>
      </c>
      <c r="F96" s="2">
        <f>'[16]Cumulative Stats'!F91</f>
        <v>25</v>
      </c>
      <c r="G96" s="2">
        <f>'[16]Cumulative Stats'!G91</f>
        <v>0</v>
      </c>
      <c r="H96" s="2">
        <f>'[16]Cumulative Stats'!H91</f>
        <v>1</v>
      </c>
      <c r="I96">
        <f t="shared" si="1"/>
        <v>1</v>
      </c>
      <c r="J96">
        <f>IF(C96&gt;=6.25*PASSING!$B$1,1,0)</f>
        <v>0</v>
      </c>
      <c r="L96" s="112" t="s">
        <v>341</v>
      </c>
      <c r="M96" s="2" t="s">
        <v>306</v>
      </c>
      <c r="N96" s="112">
        <f>+$Z$361</f>
        <v>23</v>
      </c>
      <c r="O96" s="112">
        <f>+$AA$361</f>
        <v>232</v>
      </c>
      <c r="P96" s="10">
        <f>+$AB$361</f>
        <v>10.086956521739131</v>
      </c>
      <c r="Q96" s="112">
        <f>+$AC$361</f>
        <v>38</v>
      </c>
      <c r="R96" s="112">
        <f>+$AD$361</f>
        <v>3</v>
      </c>
      <c r="S96" s="112">
        <f>+$AE$361</f>
        <v>0</v>
      </c>
      <c r="T96" s="11">
        <f>+N96/PASSING!$B$1*16</f>
        <v>20.444444444444443</v>
      </c>
      <c r="U96">
        <f>IF(N96&gt;=2*PASSING!$B$1,1,0)</f>
        <v>0</v>
      </c>
    </row>
    <row r="97" spans="1:21" x14ac:dyDescent="0.15">
      <c r="A97" s="2" t="str">
        <f>'[3]Cumulative Stats'!A92</f>
        <v>Evans</v>
      </c>
      <c r="B97" s="2" t="str">
        <f>'[3]Cumulative Stats'!B92</f>
        <v>Chi</v>
      </c>
      <c r="C97" s="2">
        <f>'[3]Cumulative Stats'!C92</f>
        <v>19</v>
      </c>
      <c r="D97" s="2">
        <f>'[3]Cumulative Stats'!D92</f>
        <v>59</v>
      </c>
      <c r="E97" s="10">
        <f>'[3]Cumulative Stats'!E92</f>
        <v>3.1052631578947367</v>
      </c>
      <c r="F97" s="2">
        <f>'[3]Cumulative Stats'!F92</f>
        <v>21</v>
      </c>
      <c r="G97" s="2">
        <f>'[3]Cumulative Stats'!G92</f>
        <v>1</v>
      </c>
      <c r="H97" s="2">
        <f>'[3]Cumulative Stats'!H92</f>
        <v>2</v>
      </c>
      <c r="I97">
        <f t="shared" si="1"/>
        <v>1</v>
      </c>
      <c r="J97">
        <f>IF(C97&gt;=6.25*PASSING!$B$1,1,0)</f>
        <v>0</v>
      </c>
      <c r="L97" s="112" t="str">
        <f>'[8]Cumulative Stats'!A118</f>
        <v>Quarles</v>
      </c>
      <c r="M97" s="112" t="str">
        <f>'[8]Cumulative Stats'!B118</f>
        <v>Mem</v>
      </c>
      <c r="N97" s="112">
        <f>'[8]Cumulative Stats'!C118</f>
        <v>22</v>
      </c>
      <c r="O97" s="112">
        <f>'[8]Cumulative Stats'!D118</f>
        <v>306</v>
      </c>
      <c r="P97" s="10">
        <f>'[8]Cumulative Stats'!E118</f>
        <v>13.909090909090908</v>
      </c>
      <c r="Q97" s="112">
        <f>'[8]Cumulative Stats'!F118</f>
        <v>30</v>
      </c>
      <c r="R97" s="112">
        <f>'[8]Cumulative Stats'!G118</f>
        <v>3</v>
      </c>
      <c r="S97" s="112">
        <f>'[8]Cumulative Stats'!H118</f>
        <v>0</v>
      </c>
      <c r="T97" s="11">
        <f>+N97/PASSING!$B$1*16</f>
        <v>19.555555555555557</v>
      </c>
      <c r="U97">
        <f>IF(N97&gt;=2*PASSING!$B$1,1,0)</f>
        <v>0</v>
      </c>
    </row>
    <row r="98" spans="1:21" x14ac:dyDescent="0.15">
      <c r="A98" s="2" t="str">
        <f>'[11]Cumulative Stats'!A90</f>
        <v>Crump</v>
      </c>
      <c r="B98" s="2" t="str">
        <f>'[11]Cumulative Stats'!B90</f>
        <v>NO</v>
      </c>
      <c r="C98" s="2">
        <f>'[11]Cumulative Stats'!C90</f>
        <v>8</v>
      </c>
      <c r="D98" s="2">
        <f>'[11]Cumulative Stats'!D90</f>
        <v>58</v>
      </c>
      <c r="E98" s="10">
        <f>'[11]Cumulative Stats'!E90</f>
        <v>7.25</v>
      </c>
      <c r="F98" s="2">
        <f>'[11]Cumulative Stats'!F90</f>
        <v>18</v>
      </c>
      <c r="G98" s="2">
        <f>'[11]Cumulative Stats'!G90</f>
        <v>1</v>
      </c>
      <c r="H98" s="2">
        <f>'[11]Cumulative Stats'!H90</f>
        <v>1</v>
      </c>
      <c r="I98">
        <f t="shared" si="1"/>
        <v>1</v>
      </c>
      <c r="J98">
        <f>IF(C98&gt;=6.25*PASSING!$B$1,1,0)</f>
        <v>0</v>
      </c>
      <c r="L98" s="2" t="str">
        <f>'[13]Cumulative Stats'!A120</f>
        <v>Sample</v>
      </c>
      <c r="M98" s="2" t="str">
        <f>'[13]Cumulative Stats'!B120</f>
        <v>Okl</v>
      </c>
      <c r="N98" s="2">
        <f>'[13]Cumulative Stats'!C120</f>
        <v>22</v>
      </c>
      <c r="O98" s="2">
        <f>'[13]Cumulative Stats'!D120</f>
        <v>247</v>
      </c>
      <c r="P98" s="10">
        <f>'[13]Cumulative Stats'!E120</f>
        <v>11.227272727272727</v>
      </c>
      <c r="Q98" s="2">
        <f>'[13]Cumulative Stats'!F120</f>
        <v>25</v>
      </c>
      <c r="R98" s="2">
        <f>'[13]Cumulative Stats'!G120</f>
        <v>1</v>
      </c>
      <c r="S98" s="2">
        <f>'[13]Cumulative Stats'!H120</f>
        <v>2</v>
      </c>
      <c r="T98" s="11">
        <f>+N98/PASSING!$B$1*16</f>
        <v>19.555555555555557</v>
      </c>
      <c r="U98">
        <f>IF(N98&gt;=2*PASSING!$B$1,1,0)</f>
        <v>0</v>
      </c>
    </row>
    <row r="99" spans="1:21" x14ac:dyDescent="0.15">
      <c r="A99" s="2" t="str">
        <f>'[1]Cumulative Stats'!A93</f>
        <v>Dennison</v>
      </c>
      <c r="B99" s="2" t="str">
        <f>'[1]Cumulative Stats'!B93</f>
        <v>Arz</v>
      </c>
      <c r="C99" s="2">
        <f>'[1]Cumulative Stats'!C93</f>
        <v>12</v>
      </c>
      <c r="D99" s="53">
        <f>'[1]Cumulative Stats'!D93</f>
        <v>58</v>
      </c>
      <c r="E99" s="10">
        <f>'[1]Cumulative Stats'!E93</f>
        <v>4.833333333333333</v>
      </c>
      <c r="F99" s="2">
        <f>'[1]Cumulative Stats'!F93</f>
        <v>15</v>
      </c>
      <c r="G99" s="2">
        <f>'[1]Cumulative Stats'!G93</f>
        <v>0</v>
      </c>
      <c r="H99" s="2">
        <f>'[1]Cumulative Stats'!H93</f>
        <v>0</v>
      </c>
      <c r="I99">
        <f t="shared" si="1"/>
        <v>1</v>
      </c>
      <c r="J99">
        <f>IF(C99&gt;=6.25*PASSING!$B$1,1,0)</f>
        <v>0</v>
      </c>
      <c r="L99" s="112" t="str">
        <f>'[6]Cumulative Stats'!A120</f>
        <v>Young</v>
      </c>
      <c r="M99" s="112" t="str">
        <f>'[6]Cumulative Stats'!B120</f>
        <v>Jac</v>
      </c>
      <c r="N99" s="112">
        <f>'[6]Cumulative Stats'!C120</f>
        <v>22</v>
      </c>
      <c r="O99" s="112">
        <f>'[6]Cumulative Stats'!D120</f>
        <v>207</v>
      </c>
      <c r="P99" s="10">
        <f>'[6]Cumulative Stats'!E120</f>
        <v>9.4090909090909083</v>
      </c>
      <c r="Q99" s="112">
        <f>'[6]Cumulative Stats'!F120</f>
        <v>20</v>
      </c>
      <c r="R99" s="112">
        <f>'[6]Cumulative Stats'!G120</f>
        <v>1</v>
      </c>
      <c r="S99" s="112">
        <f>'[6]Cumulative Stats'!H120</f>
        <v>1</v>
      </c>
      <c r="T99" s="11">
        <f>+N99/PASSING!$B$1*16</f>
        <v>19.555555555555557</v>
      </c>
      <c r="U99">
        <f>IF(N99&gt;=2*PASSING!$B$1,1,0)</f>
        <v>0</v>
      </c>
    </row>
    <row r="100" spans="1:21" x14ac:dyDescent="0.15">
      <c r="A100" s="2" t="str">
        <f>'[10]Cumulative Stats'!A98</f>
        <v>Sullivan</v>
      </c>
      <c r="B100" s="2" t="str">
        <f>'[10]Cumulative Stats'!B98</f>
        <v>NJ</v>
      </c>
      <c r="C100" s="2">
        <f>'[10]Cumulative Stats'!C98</f>
        <v>8</v>
      </c>
      <c r="D100" s="2">
        <f>'[10]Cumulative Stats'!D98</f>
        <v>57</v>
      </c>
      <c r="E100" s="10">
        <f>'[10]Cumulative Stats'!E98</f>
        <v>7.125</v>
      </c>
      <c r="F100" s="2">
        <f>'[10]Cumulative Stats'!F98</f>
        <v>14</v>
      </c>
      <c r="G100" s="2">
        <f>'[10]Cumulative Stats'!G98</f>
        <v>1</v>
      </c>
      <c r="H100" s="2">
        <f>'[10]Cumulative Stats'!H98</f>
        <v>0</v>
      </c>
      <c r="I100">
        <f t="shared" si="1"/>
        <v>1</v>
      </c>
      <c r="J100">
        <f>IF(C100&gt;=6.25*PASSING!$B$1,1,0)</f>
        <v>0</v>
      </c>
      <c r="L100" s="112" t="s">
        <v>315</v>
      </c>
      <c r="M100" s="112" t="str">
        <f>'[12]Cumulative Stats'!B114</f>
        <v>Oak</v>
      </c>
      <c r="N100" s="112">
        <f>'[12]Cumulative Stats'!C114</f>
        <v>22</v>
      </c>
      <c r="O100" s="112">
        <f>'[12]Cumulative Stats'!D114</f>
        <v>194</v>
      </c>
      <c r="P100" s="10">
        <f>'[12]Cumulative Stats'!E114</f>
        <v>8.8181818181818183</v>
      </c>
      <c r="Q100" s="112">
        <f>'[12]Cumulative Stats'!F114</f>
        <v>20</v>
      </c>
      <c r="R100" s="112">
        <f>'[12]Cumulative Stats'!G114</f>
        <v>1</v>
      </c>
      <c r="S100" s="112">
        <f>'[12]Cumulative Stats'!H114</f>
        <v>2</v>
      </c>
      <c r="T100" s="11">
        <f>+N100/PASSING!$B$1*16</f>
        <v>19.555555555555557</v>
      </c>
      <c r="U100">
        <f>IF(N100&gt;=2*PASSING!$B$1,1,0)</f>
        <v>0</v>
      </c>
    </row>
    <row r="101" spans="1:21" x14ac:dyDescent="0.15">
      <c r="A101" s="2" t="str">
        <f>'[14]Cumulative Stats'!A96</f>
        <v>Rodenberger</v>
      </c>
      <c r="B101" s="2" t="str">
        <f>'[14]Cumulative Stats'!B96</f>
        <v>Phi</v>
      </c>
      <c r="C101" s="2">
        <f>'[14]Cumulative Stats'!C96</f>
        <v>16</v>
      </c>
      <c r="D101" s="2">
        <f>'[14]Cumulative Stats'!D96</f>
        <v>56</v>
      </c>
      <c r="E101" s="10">
        <f>'[14]Cumulative Stats'!E96</f>
        <v>3.5</v>
      </c>
      <c r="F101" s="2">
        <f>'[14]Cumulative Stats'!F96</f>
        <v>8</v>
      </c>
      <c r="G101" s="2">
        <f>'[14]Cumulative Stats'!G96</f>
        <v>0</v>
      </c>
      <c r="H101" s="2">
        <f>'[14]Cumulative Stats'!H96</f>
        <v>0</v>
      </c>
      <c r="I101">
        <f t="shared" si="1"/>
        <v>1</v>
      </c>
      <c r="J101">
        <f>IF(C101&gt;=6.25*PASSING!$B$1,1,0)</f>
        <v>0</v>
      </c>
      <c r="L101" s="2" t="str">
        <f>'[9]Cumulative Stats'!A120</f>
        <v>Patrick</v>
      </c>
      <c r="M101" s="2" t="str">
        <f>'[9]Cumulative Stats'!B120</f>
        <v>Mch</v>
      </c>
      <c r="N101" s="2">
        <f>'[9]Cumulative Stats'!C120</f>
        <v>22</v>
      </c>
      <c r="O101" s="2">
        <f>'[9]Cumulative Stats'!D120</f>
        <v>184</v>
      </c>
      <c r="P101" s="10">
        <f>'[9]Cumulative Stats'!E120</f>
        <v>8.3636363636363633</v>
      </c>
      <c r="Q101" s="2">
        <f>'[9]Cumulative Stats'!F120</f>
        <v>24</v>
      </c>
      <c r="R101" s="2">
        <f>'[9]Cumulative Stats'!G120</f>
        <v>0</v>
      </c>
      <c r="S101" s="2">
        <f>'[9]Cumulative Stats'!H120</f>
        <v>0</v>
      </c>
      <c r="T101" s="11">
        <f>+N101/PASSING!$B$1*16</f>
        <v>19.555555555555557</v>
      </c>
      <c r="U101">
        <f>IF(N101&gt;=2*PASSING!$B$1,1,0)</f>
        <v>0</v>
      </c>
    </row>
    <row r="102" spans="1:21" x14ac:dyDescent="0.15">
      <c r="A102" s="2" t="str">
        <f>'[10]Cumulative Stats'!A92</f>
        <v>Calhoun</v>
      </c>
      <c r="B102" s="2" t="str">
        <f>'[10]Cumulative Stats'!B92</f>
        <v>NJ</v>
      </c>
      <c r="C102" s="2">
        <f>'[10]Cumulative Stats'!C92</f>
        <v>8</v>
      </c>
      <c r="D102" s="2">
        <f>'[10]Cumulative Stats'!D92</f>
        <v>53</v>
      </c>
      <c r="E102" s="10">
        <f>'[10]Cumulative Stats'!E92</f>
        <v>6.625</v>
      </c>
      <c r="F102" s="2">
        <f>'[10]Cumulative Stats'!F92</f>
        <v>11</v>
      </c>
      <c r="G102" s="2">
        <f>'[10]Cumulative Stats'!G92</f>
        <v>0</v>
      </c>
      <c r="H102" s="2">
        <f>'[10]Cumulative Stats'!H92</f>
        <v>0</v>
      </c>
      <c r="I102">
        <f t="shared" si="1"/>
        <v>1</v>
      </c>
      <c r="J102">
        <f>IF(C102&gt;=6.25*PASSING!$B$1,1,0)</f>
        <v>0</v>
      </c>
      <c r="L102" s="2" t="str">
        <f>'[1]Cumulative Stats'!A108</f>
        <v>Boatner</v>
      </c>
      <c r="M102" s="2" t="str">
        <f>'[1]Cumulative Stats'!B108</f>
        <v>Arz</v>
      </c>
      <c r="N102" s="2">
        <f>'[1]Cumulative Stats'!C108</f>
        <v>22</v>
      </c>
      <c r="O102" s="53">
        <f>'[1]Cumulative Stats'!D108</f>
        <v>132</v>
      </c>
      <c r="P102" s="10">
        <f>'[1]Cumulative Stats'!E108</f>
        <v>6</v>
      </c>
      <c r="Q102" s="2">
        <f>'[1]Cumulative Stats'!F108</f>
        <v>15</v>
      </c>
      <c r="R102" s="2">
        <f>'[1]Cumulative Stats'!G108</f>
        <v>1</v>
      </c>
      <c r="S102" s="2">
        <f>'[1]Cumulative Stats'!H108</f>
        <v>1</v>
      </c>
      <c r="T102" s="11">
        <f>+N102/PASSING!$B$1*16</f>
        <v>19.555555555555557</v>
      </c>
      <c r="U102">
        <f>IF(N102&gt;=2*PASSING!$B$1,1,0)</f>
        <v>0</v>
      </c>
    </row>
    <row r="103" spans="1:21" x14ac:dyDescent="0.15">
      <c r="A103" s="2" t="str">
        <f>'[1]Cumulative Stats'!A98</f>
        <v>Risher</v>
      </c>
      <c r="B103" s="2" t="str">
        <f>'[1]Cumulative Stats'!B98</f>
        <v>Arz</v>
      </c>
      <c r="C103" s="2">
        <f>'[1]Cumulative Stats'!C98</f>
        <v>8</v>
      </c>
      <c r="D103" s="2">
        <f>'[1]Cumulative Stats'!D98</f>
        <v>53</v>
      </c>
      <c r="E103" s="10">
        <f>'[1]Cumulative Stats'!E98</f>
        <v>6.625</v>
      </c>
      <c r="F103" s="2">
        <f>'[1]Cumulative Stats'!F98</f>
        <v>21</v>
      </c>
      <c r="G103" s="2">
        <f>'[1]Cumulative Stats'!G98</f>
        <v>1</v>
      </c>
      <c r="H103" s="2">
        <f>'[1]Cumulative Stats'!H98</f>
        <v>0</v>
      </c>
      <c r="I103">
        <f t="shared" si="1"/>
        <v>1</v>
      </c>
      <c r="J103">
        <f>IF(C103&gt;=6.25*PASSING!$B$1,1,0)</f>
        <v>0</v>
      </c>
      <c r="L103" s="2" t="str">
        <f>'[17]Cumulative Stats'!A110</f>
        <v>Brodsky</v>
      </c>
      <c r="M103" s="2" t="str">
        <f>'[17]Cumulative Stats'!B110</f>
        <v>TB</v>
      </c>
      <c r="N103" s="2">
        <f>'[17]Cumulative Stats'!C110</f>
        <v>21</v>
      </c>
      <c r="O103" s="2">
        <f>'[17]Cumulative Stats'!D110</f>
        <v>369</v>
      </c>
      <c r="P103" s="10">
        <f>'[17]Cumulative Stats'!E110</f>
        <v>17.571428571428573</v>
      </c>
      <c r="Q103" s="2">
        <f>'[17]Cumulative Stats'!F110</f>
        <v>42</v>
      </c>
      <c r="R103" s="2">
        <f>'[17]Cumulative Stats'!G110</f>
        <v>1</v>
      </c>
      <c r="S103" s="2">
        <f>'[17]Cumulative Stats'!H110</f>
        <v>0</v>
      </c>
      <c r="T103" s="11">
        <f>+N103/PASSING!$B$1*16</f>
        <v>18.666666666666668</v>
      </c>
      <c r="U103">
        <f>IF(N103&gt;=2*PASSING!$B$1,1,0)</f>
        <v>0</v>
      </c>
    </row>
    <row r="104" spans="1:21" x14ac:dyDescent="0.15">
      <c r="A104" s="2" t="str">
        <f>'[7]Cumulative Stats'!A95</f>
        <v>Hersey</v>
      </c>
      <c r="B104" s="2" t="str">
        <f>'[7]Cumulative Stats'!B95</f>
        <v>LA</v>
      </c>
      <c r="C104" s="2">
        <f>'[7]Cumulative Stats'!C95</f>
        <v>6</v>
      </c>
      <c r="D104" s="2">
        <f>'[7]Cumulative Stats'!D95</f>
        <v>48</v>
      </c>
      <c r="E104" s="10">
        <f>'[7]Cumulative Stats'!E95</f>
        <v>8</v>
      </c>
      <c r="F104" s="2">
        <f>'[7]Cumulative Stats'!F95</f>
        <v>12</v>
      </c>
      <c r="G104" s="2">
        <f>'[7]Cumulative Stats'!G95</f>
        <v>0</v>
      </c>
      <c r="H104" s="2">
        <f>'[7]Cumulative Stats'!H95</f>
        <v>0</v>
      </c>
      <c r="I104">
        <f t="shared" si="1"/>
        <v>1</v>
      </c>
      <c r="J104">
        <f>IF(C104&gt;=6.25*PASSING!$B$1,1,0)</f>
        <v>0</v>
      </c>
      <c r="L104" s="112" t="str">
        <f>'[15]Cumulative Stats'!A114</f>
        <v>Holman</v>
      </c>
      <c r="M104" s="112" t="str">
        <f>'[15]Cumulative Stats'!B114</f>
        <v>Pit</v>
      </c>
      <c r="N104" s="112">
        <f>'[15]Cumulative Stats'!C114</f>
        <v>21</v>
      </c>
      <c r="O104" s="112">
        <f>'[15]Cumulative Stats'!D114</f>
        <v>190</v>
      </c>
      <c r="P104" s="10">
        <f>'[15]Cumulative Stats'!E114</f>
        <v>9.0476190476190474</v>
      </c>
      <c r="Q104" s="112">
        <f>'[15]Cumulative Stats'!F114</f>
        <v>18</v>
      </c>
      <c r="R104" s="112">
        <f>'[15]Cumulative Stats'!G114</f>
        <v>0</v>
      </c>
      <c r="S104" s="112">
        <f>'[15]Cumulative Stats'!H114</f>
        <v>0</v>
      </c>
      <c r="T104" s="11">
        <f>+N104/PASSING!$B$1*16</f>
        <v>18.666666666666668</v>
      </c>
      <c r="U104">
        <f>IF(N104&gt;=2*PASSING!$B$1,1,0)</f>
        <v>0</v>
      </c>
    </row>
    <row r="105" spans="1:21" x14ac:dyDescent="0.15">
      <c r="A105" s="2" t="str">
        <f>'[4]Cumulative Stats'!A97</f>
        <v>Murray</v>
      </c>
      <c r="B105" s="2" t="str">
        <f>'[4]Cumulative Stats'!B97</f>
        <v>Den</v>
      </c>
      <c r="C105" s="2">
        <f>'[4]Cumulative Stats'!C97</f>
        <v>14</v>
      </c>
      <c r="D105" s="2">
        <f>'[4]Cumulative Stats'!D97</f>
        <v>47</v>
      </c>
      <c r="E105" s="10">
        <f>'[4]Cumulative Stats'!E97</f>
        <v>3.3571428571428572</v>
      </c>
      <c r="F105" s="2">
        <f>'[4]Cumulative Stats'!F97</f>
        <v>12</v>
      </c>
      <c r="G105" s="2">
        <f>'[4]Cumulative Stats'!G97</f>
        <v>0</v>
      </c>
      <c r="H105" s="2">
        <f>'[4]Cumulative Stats'!H97</f>
        <v>0</v>
      </c>
      <c r="I105">
        <f t="shared" si="1"/>
        <v>1</v>
      </c>
      <c r="J105">
        <f>IF(C105&gt;=6.25*PASSING!$B$1,1,0)</f>
        <v>0</v>
      </c>
      <c r="L105" s="2" t="str">
        <f>'[1]Cumulative Stats'!A110</f>
        <v>Dennison</v>
      </c>
      <c r="M105" s="2" t="str">
        <f>'[1]Cumulative Stats'!B110</f>
        <v>Arz</v>
      </c>
      <c r="N105" s="2">
        <f>'[1]Cumulative Stats'!C110</f>
        <v>21</v>
      </c>
      <c r="O105" s="53">
        <f>'[1]Cumulative Stats'!D110</f>
        <v>158</v>
      </c>
      <c r="P105" s="10">
        <f>'[1]Cumulative Stats'!E110</f>
        <v>7.5238095238095237</v>
      </c>
      <c r="Q105" s="2">
        <f>'[1]Cumulative Stats'!F110</f>
        <v>18</v>
      </c>
      <c r="R105" s="2">
        <f>'[1]Cumulative Stats'!G110</f>
        <v>2</v>
      </c>
      <c r="S105" s="2">
        <f>'[1]Cumulative Stats'!H110</f>
        <v>0</v>
      </c>
      <c r="T105" s="11">
        <f>+N105/PASSING!$B$1*16</f>
        <v>18.666666666666668</v>
      </c>
      <c r="U105">
        <f>IF(N105&gt;=2*PASSING!$B$1,1,0)</f>
        <v>0</v>
      </c>
    </row>
    <row r="106" spans="1:21" x14ac:dyDescent="0.15">
      <c r="A106" s="112" t="str">
        <f>'[4]Cumulative Stats'!A99</f>
        <v>Preston</v>
      </c>
      <c r="B106" s="2" t="str">
        <f>'[4]Cumulative Stats'!B99</f>
        <v>Den</v>
      </c>
      <c r="C106" s="2">
        <f>'[4]Cumulative Stats'!C99</f>
        <v>18</v>
      </c>
      <c r="D106" s="2">
        <f>'[4]Cumulative Stats'!D99</f>
        <v>47</v>
      </c>
      <c r="E106" s="10">
        <f>'[4]Cumulative Stats'!E99</f>
        <v>2.6111111111111112</v>
      </c>
      <c r="F106" s="2">
        <f>'[4]Cumulative Stats'!F99</f>
        <v>16</v>
      </c>
      <c r="G106" s="2">
        <f>'[4]Cumulative Stats'!G99</f>
        <v>0</v>
      </c>
      <c r="H106" s="2">
        <f>'[4]Cumulative Stats'!H99</f>
        <v>1</v>
      </c>
      <c r="I106">
        <f t="shared" si="1"/>
        <v>1</v>
      </c>
      <c r="J106">
        <f>IF(C106&gt;=6.25*PASSING!$B$1,1,0)</f>
        <v>0</v>
      </c>
      <c r="L106" s="2" t="str">
        <f>'[7]Cumulative Stats'!A110</f>
        <v>Ellis</v>
      </c>
      <c r="M106" s="2" t="str">
        <f>'[7]Cumulative Stats'!B110</f>
        <v>LA</v>
      </c>
      <c r="N106" s="2">
        <f>'[7]Cumulative Stats'!C110</f>
        <v>21</v>
      </c>
      <c r="O106" s="2">
        <f>'[7]Cumulative Stats'!D110</f>
        <v>144</v>
      </c>
      <c r="P106" s="10">
        <f>'[7]Cumulative Stats'!E110</f>
        <v>6.8571428571428568</v>
      </c>
      <c r="Q106" s="2">
        <f>'[7]Cumulative Stats'!F110</f>
        <v>22</v>
      </c>
      <c r="R106" s="2">
        <f>'[7]Cumulative Stats'!G110</f>
        <v>0</v>
      </c>
      <c r="S106" s="2">
        <f>'[7]Cumulative Stats'!H110</f>
        <v>0</v>
      </c>
      <c r="T106" s="11">
        <f>+N106/PASSING!$B$1*16</f>
        <v>18.666666666666668</v>
      </c>
      <c r="U106">
        <f>IF(N106&gt;=2*PASSING!$B$1,1,0)</f>
        <v>0</v>
      </c>
    </row>
    <row r="107" spans="1:21" x14ac:dyDescent="0.15">
      <c r="A107" s="2" t="s">
        <v>303</v>
      </c>
      <c r="B107" s="2" t="str">
        <f>'[5]Cumulative Stats'!B90</f>
        <v>Hou</v>
      </c>
      <c r="C107" s="2">
        <f>'[5]Cumulative Stats'!C90</f>
        <v>11</v>
      </c>
      <c r="D107" s="2">
        <f>'[5]Cumulative Stats'!D90</f>
        <v>40</v>
      </c>
      <c r="E107" s="10">
        <f>'[5]Cumulative Stats'!E90</f>
        <v>3.6363636363636362</v>
      </c>
      <c r="F107" s="2">
        <f>'[5]Cumulative Stats'!F90</f>
        <v>13</v>
      </c>
      <c r="G107" s="2">
        <f>'[5]Cumulative Stats'!G90</f>
        <v>1</v>
      </c>
      <c r="H107" s="2">
        <f>'[5]Cumulative Stats'!H90</f>
        <v>0</v>
      </c>
      <c r="I107">
        <f t="shared" si="1"/>
        <v>1</v>
      </c>
      <c r="J107">
        <f>IF(C107&gt;=6.25*PASSING!$B$1,1,0)</f>
        <v>0</v>
      </c>
      <c r="L107" s="2" t="s">
        <v>348</v>
      </c>
      <c r="M107" s="2" t="str">
        <f>'[12]Cumulative Stats'!B113</f>
        <v>Oak</v>
      </c>
      <c r="N107" s="2">
        <f>'[12]Cumulative Stats'!C113</f>
        <v>20</v>
      </c>
      <c r="O107" s="2">
        <f>'[12]Cumulative Stats'!D113</f>
        <v>182</v>
      </c>
      <c r="P107" s="10">
        <f>'[12]Cumulative Stats'!E113</f>
        <v>9.1</v>
      </c>
      <c r="Q107" s="2">
        <f>'[12]Cumulative Stats'!F113</f>
        <v>18</v>
      </c>
      <c r="R107" s="2">
        <f>'[12]Cumulative Stats'!G113</f>
        <v>2</v>
      </c>
      <c r="S107" s="2">
        <f>'[12]Cumulative Stats'!H113</f>
        <v>0</v>
      </c>
      <c r="T107" s="11">
        <f>+N107/PASSING!$B$1*16</f>
        <v>17.777777777777779</v>
      </c>
      <c r="U107">
        <f>IF(N107&gt;=2*PASSING!$B$1,1,0)</f>
        <v>0</v>
      </c>
    </row>
    <row r="108" spans="1:21" x14ac:dyDescent="0.15">
      <c r="A108" s="2" t="s">
        <v>309</v>
      </c>
      <c r="B108" s="2" t="str">
        <f>'[18]Cumulative Stats'!B94</f>
        <v>Was</v>
      </c>
      <c r="C108" s="2">
        <f>'[18]Cumulative Stats'!C94</f>
        <v>19</v>
      </c>
      <c r="D108" s="2">
        <f>'[18]Cumulative Stats'!D94</f>
        <v>40</v>
      </c>
      <c r="E108" s="10">
        <f>'[18]Cumulative Stats'!E94</f>
        <v>2.1052631578947367</v>
      </c>
      <c r="F108" s="2">
        <f>'[18]Cumulative Stats'!F94</f>
        <v>14</v>
      </c>
      <c r="G108" s="2">
        <f>'[18]Cumulative Stats'!G94</f>
        <v>1</v>
      </c>
      <c r="H108" s="2">
        <f>'[18]Cumulative Stats'!H94</f>
        <v>0</v>
      </c>
      <c r="I108">
        <f t="shared" si="1"/>
        <v>1</v>
      </c>
      <c r="J108">
        <f>IF(C108&gt;=6.25*PASSING!$B$1,1,0)</f>
        <v>0</v>
      </c>
      <c r="L108" s="112" t="str">
        <f>'[2]Cumulative Stats'!A115</f>
        <v>Perry</v>
      </c>
      <c r="M108" s="112" t="str">
        <f>'[2]Cumulative Stats'!B115</f>
        <v>Bir</v>
      </c>
      <c r="N108" s="112">
        <f>'[2]Cumulative Stats'!C115</f>
        <v>20</v>
      </c>
      <c r="O108" s="53">
        <f>'[2]Cumulative Stats'!D115</f>
        <v>165</v>
      </c>
      <c r="P108" s="10">
        <f>'[2]Cumulative Stats'!E115</f>
        <v>8.25</v>
      </c>
      <c r="Q108" s="112">
        <f>'[2]Cumulative Stats'!F115</f>
        <v>35</v>
      </c>
      <c r="R108" s="112">
        <f>'[2]Cumulative Stats'!G115</f>
        <v>1</v>
      </c>
      <c r="S108" s="112">
        <f>'[2]Cumulative Stats'!H115</f>
        <v>0</v>
      </c>
      <c r="T108" s="11">
        <f>+N108/PASSING!$B$1*16</f>
        <v>17.777777777777779</v>
      </c>
      <c r="U108">
        <f>IF(N108&gt;=2*PASSING!$B$1,1,0)</f>
        <v>0</v>
      </c>
    </row>
    <row r="109" spans="1:21" x14ac:dyDescent="0.15">
      <c r="A109" s="2" t="s">
        <v>289</v>
      </c>
      <c r="B109" s="2" t="str">
        <f>'[8]Cumulative Stats'!B94</f>
        <v>Mem</v>
      </c>
      <c r="C109" s="2">
        <f>'[8]Cumulative Stats'!C94</f>
        <v>5</v>
      </c>
      <c r="D109" s="2">
        <f>'[8]Cumulative Stats'!D94</f>
        <v>39</v>
      </c>
      <c r="E109" s="10">
        <f>'[8]Cumulative Stats'!E94</f>
        <v>7.8</v>
      </c>
      <c r="F109" s="2">
        <f>'[8]Cumulative Stats'!F94</f>
        <v>14</v>
      </c>
      <c r="G109" s="2">
        <f>'[8]Cumulative Stats'!G94</f>
        <v>0</v>
      </c>
      <c r="H109" s="2">
        <f>'[8]Cumulative Stats'!H94</f>
        <v>0</v>
      </c>
      <c r="I109">
        <f t="shared" si="1"/>
        <v>1</v>
      </c>
      <c r="J109">
        <f>IF(C109&gt;=6.25*PASSING!$B$1,1,0)</f>
        <v>0</v>
      </c>
      <c r="L109" s="2" t="str">
        <f>'[14]Cumulative Stats'!A115</f>
        <v>Harvin</v>
      </c>
      <c r="M109" s="2" t="str">
        <f>'[14]Cumulative Stats'!B115</f>
        <v>Phi</v>
      </c>
      <c r="N109" s="2">
        <f>'[14]Cumulative Stats'!C115</f>
        <v>20</v>
      </c>
      <c r="O109" s="2">
        <f>'[14]Cumulative Stats'!D115</f>
        <v>120</v>
      </c>
      <c r="P109" s="10">
        <f>'[14]Cumulative Stats'!E115</f>
        <v>6</v>
      </c>
      <c r="Q109" s="2">
        <f>'[14]Cumulative Stats'!F115</f>
        <v>34</v>
      </c>
      <c r="R109" s="2">
        <f>'[14]Cumulative Stats'!G115</f>
        <v>2</v>
      </c>
      <c r="S109" s="2">
        <f>'[14]Cumulative Stats'!H115</f>
        <v>0</v>
      </c>
      <c r="T109" s="11">
        <f>+N109/PASSING!$B$1*16</f>
        <v>17.777777777777779</v>
      </c>
      <c r="U109">
        <f>IF(N109&gt;=2*PASSING!$B$1,1,0)</f>
        <v>0</v>
      </c>
    </row>
    <row r="110" spans="1:21" x14ac:dyDescent="0.15">
      <c r="A110" s="2" t="str">
        <f>'[16]Cumulative Stats'!A94</f>
        <v>Gordon</v>
      </c>
      <c r="B110" s="2" t="str">
        <f>'[16]Cumulative Stats'!B94</f>
        <v>SA</v>
      </c>
      <c r="C110" s="2">
        <f>'[16]Cumulative Stats'!C94</f>
        <v>7</v>
      </c>
      <c r="D110" s="2">
        <f>'[16]Cumulative Stats'!D94</f>
        <v>39</v>
      </c>
      <c r="E110" s="10">
        <f>'[16]Cumulative Stats'!E94</f>
        <v>5.5714285714285712</v>
      </c>
      <c r="F110" s="2">
        <f>'[16]Cumulative Stats'!F94</f>
        <v>18</v>
      </c>
      <c r="G110" s="2">
        <f>'[16]Cumulative Stats'!G94</f>
        <v>1</v>
      </c>
      <c r="H110" s="2">
        <f>'[16]Cumulative Stats'!H94</f>
        <v>0</v>
      </c>
      <c r="I110">
        <f t="shared" si="1"/>
        <v>1</v>
      </c>
      <c r="J110">
        <f>IF(C110&gt;=6.25*PASSING!$B$1,1,0)</f>
        <v>0</v>
      </c>
      <c r="L110" s="2" t="s">
        <v>317</v>
      </c>
      <c r="M110" s="2" t="str">
        <f>'[12]Cumulative Stats'!B115</f>
        <v>Oak</v>
      </c>
      <c r="N110" s="2">
        <f>'[12]Cumulative Stats'!C115</f>
        <v>19</v>
      </c>
      <c r="O110" s="2">
        <f>'[12]Cumulative Stats'!D115</f>
        <v>225</v>
      </c>
      <c r="P110" s="10">
        <f>'[12]Cumulative Stats'!E115</f>
        <v>11.842105263157896</v>
      </c>
      <c r="Q110" s="2">
        <f>'[12]Cumulative Stats'!F115</f>
        <v>23</v>
      </c>
      <c r="R110" s="2">
        <f>'[12]Cumulative Stats'!G115</f>
        <v>1</v>
      </c>
      <c r="S110" s="2">
        <f>'[12]Cumulative Stats'!H115</f>
        <v>0</v>
      </c>
      <c r="T110" s="11">
        <f>+N110/PASSING!$B$1*16</f>
        <v>16.888888888888889</v>
      </c>
      <c r="U110">
        <f>IF(N110&gt;=2*PASSING!$B$1,1,0)</f>
        <v>0</v>
      </c>
    </row>
    <row r="111" spans="1:21" x14ac:dyDescent="0.15">
      <c r="A111" s="2" t="str">
        <f>'[10]Cumulative Stats'!A97</f>
        <v>Sipe</v>
      </c>
      <c r="B111" s="2" t="str">
        <f>'[10]Cumulative Stats'!B97</f>
        <v>NJ</v>
      </c>
      <c r="C111" s="2">
        <f>'[10]Cumulative Stats'!C97</f>
        <v>20</v>
      </c>
      <c r="D111" s="2">
        <f>'[10]Cumulative Stats'!D97</f>
        <v>39</v>
      </c>
      <c r="E111" s="10">
        <f>'[10]Cumulative Stats'!E97</f>
        <v>1.95</v>
      </c>
      <c r="F111" s="2">
        <f>'[10]Cumulative Stats'!F97</f>
        <v>10</v>
      </c>
      <c r="G111" s="2">
        <f>'[10]Cumulative Stats'!G97</f>
        <v>0</v>
      </c>
      <c r="H111" s="2">
        <f>'[10]Cumulative Stats'!H97</f>
        <v>2</v>
      </c>
      <c r="I111">
        <f t="shared" si="1"/>
        <v>1</v>
      </c>
      <c r="J111">
        <f>IF(C111&gt;=6.25*PASSING!$B$1,1,0)</f>
        <v>0</v>
      </c>
      <c r="L111" s="2" t="str">
        <f>'[3]Cumulative Stats'!A124</f>
        <v>Worthy</v>
      </c>
      <c r="M111" s="2" t="str">
        <f>'[3]Cumulative Stats'!B124</f>
        <v>Chi</v>
      </c>
      <c r="N111" s="2">
        <f>'[3]Cumulative Stats'!C124</f>
        <v>19</v>
      </c>
      <c r="O111" s="2">
        <f>'[3]Cumulative Stats'!D124</f>
        <v>208</v>
      </c>
      <c r="P111" s="10">
        <f>'[3]Cumulative Stats'!E124</f>
        <v>10.947368421052632</v>
      </c>
      <c r="Q111" s="2">
        <f>'[3]Cumulative Stats'!F124</f>
        <v>27</v>
      </c>
      <c r="R111" s="2">
        <f>'[3]Cumulative Stats'!G124</f>
        <v>1</v>
      </c>
      <c r="S111" s="2">
        <f>'[3]Cumulative Stats'!H124</f>
        <v>0</v>
      </c>
      <c r="T111" s="11">
        <f>+N111/PASSING!$B$1*16</f>
        <v>16.888888888888889</v>
      </c>
      <c r="U111">
        <f>IF(N111&gt;=2*PASSING!$B$1,1,0)</f>
        <v>0</v>
      </c>
    </row>
    <row r="112" spans="1:21" x14ac:dyDescent="0.15">
      <c r="A112" s="2" t="s">
        <v>323</v>
      </c>
      <c r="B112" s="2" t="str">
        <f>'[18]Cumulative Stats'!B95</f>
        <v>Was</v>
      </c>
      <c r="C112" s="2">
        <f>'[18]Cumulative Stats'!C95</f>
        <v>8</v>
      </c>
      <c r="D112" s="2">
        <f>'[18]Cumulative Stats'!D95</f>
        <v>38</v>
      </c>
      <c r="E112" s="10">
        <f>'[18]Cumulative Stats'!E95</f>
        <v>4.75</v>
      </c>
      <c r="F112" s="2">
        <f>'[18]Cumulative Stats'!F95</f>
        <v>26</v>
      </c>
      <c r="G112" s="2">
        <f>'[18]Cumulative Stats'!G95</f>
        <v>0</v>
      </c>
      <c r="H112" s="2">
        <f>'[18]Cumulative Stats'!H95</f>
        <v>0</v>
      </c>
      <c r="I112">
        <f t="shared" si="1"/>
        <v>1</v>
      </c>
      <c r="J112">
        <f>IF(C112&gt;=6.25*PASSING!$B$1,1,0)</f>
        <v>0</v>
      </c>
      <c r="L112" s="2" t="str">
        <f>'[5]Cumulative Stats'!A111</f>
        <v>Harrell</v>
      </c>
      <c r="M112" s="2" t="str">
        <f>'[5]Cumulative Stats'!B111</f>
        <v>Hou</v>
      </c>
      <c r="N112" s="2">
        <f>'[5]Cumulative Stats'!C111</f>
        <v>19</v>
      </c>
      <c r="O112" s="2">
        <f>'[5]Cumulative Stats'!D111</f>
        <v>180</v>
      </c>
      <c r="P112" s="10">
        <f>'[5]Cumulative Stats'!E111</f>
        <v>9.473684210526315</v>
      </c>
      <c r="Q112" s="2">
        <f>'[5]Cumulative Stats'!F111</f>
        <v>18</v>
      </c>
      <c r="R112" s="2">
        <f>'[5]Cumulative Stats'!G111</f>
        <v>0</v>
      </c>
      <c r="S112" s="2">
        <f>'[5]Cumulative Stats'!H111</f>
        <v>0</v>
      </c>
      <c r="T112" s="11">
        <f>+N112/PASSING!$B$1*16</f>
        <v>16.888888888888889</v>
      </c>
      <c r="U112">
        <f>IF(N112&gt;=2*PASSING!$B$1,1,0)</f>
        <v>0</v>
      </c>
    </row>
    <row r="113" spans="1:21" x14ac:dyDescent="0.15">
      <c r="A113" s="2" t="str">
        <f>'[18]Cumulative Stats'!A91</f>
        <v>Claitt</v>
      </c>
      <c r="B113" s="2" t="str">
        <f>'[18]Cumulative Stats'!B91</f>
        <v>Was</v>
      </c>
      <c r="C113" s="2">
        <f>'[18]Cumulative Stats'!C91</f>
        <v>12</v>
      </c>
      <c r="D113" s="2">
        <f>'[18]Cumulative Stats'!D91</f>
        <v>38</v>
      </c>
      <c r="E113" s="10">
        <f>'[18]Cumulative Stats'!E91</f>
        <v>3.1666666666666665</v>
      </c>
      <c r="F113" s="2">
        <f>'[18]Cumulative Stats'!F91</f>
        <v>10</v>
      </c>
      <c r="G113" s="2">
        <f>'[18]Cumulative Stats'!G91</f>
        <v>0</v>
      </c>
      <c r="H113" s="2">
        <f>'[18]Cumulative Stats'!H91</f>
        <v>2</v>
      </c>
      <c r="I113">
        <f t="shared" si="1"/>
        <v>1</v>
      </c>
      <c r="J113">
        <f>IF(C113&gt;=6.25*PASSING!$B$1,1,0)</f>
        <v>0</v>
      </c>
      <c r="L113" s="2" t="str">
        <f>'[7]Cumulative Stats'!A120</f>
        <v>Sherrod</v>
      </c>
      <c r="M113" s="2" t="str">
        <f>'[7]Cumulative Stats'!B120</f>
        <v>LA</v>
      </c>
      <c r="N113" s="2">
        <f>'[7]Cumulative Stats'!C120</f>
        <v>19</v>
      </c>
      <c r="O113" s="2">
        <f>'[7]Cumulative Stats'!D120</f>
        <v>167</v>
      </c>
      <c r="P113" s="10">
        <f>'[7]Cumulative Stats'!E120</f>
        <v>8.7894736842105257</v>
      </c>
      <c r="Q113" s="2">
        <f>'[7]Cumulative Stats'!F120</f>
        <v>25</v>
      </c>
      <c r="R113" s="2">
        <f>'[7]Cumulative Stats'!G120</f>
        <v>0</v>
      </c>
      <c r="S113" s="2">
        <f>'[7]Cumulative Stats'!H120</f>
        <v>1</v>
      </c>
      <c r="T113" s="11">
        <f>+N113/PASSING!$B$1*16</f>
        <v>16.888888888888889</v>
      </c>
      <c r="U113">
        <f>IF(N113&gt;=2*PASSING!$B$1,1,0)</f>
        <v>0</v>
      </c>
    </row>
    <row r="114" spans="1:21" x14ac:dyDescent="0.15">
      <c r="A114" s="2" t="s">
        <v>311</v>
      </c>
      <c r="B114" s="2" t="str">
        <f>'[1]Cumulative Stats'!B94</f>
        <v>Arz</v>
      </c>
      <c r="C114" s="2">
        <f>'[1]Cumulative Stats'!C94</f>
        <v>16</v>
      </c>
      <c r="D114" s="148">
        <f>'[1]Cumulative Stats'!D94</f>
        <v>37</v>
      </c>
      <c r="E114" s="10">
        <f>'[1]Cumulative Stats'!E94</f>
        <v>2.3125</v>
      </c>
      <c r="F114" s="2">
        <f>'[1]Cumulative Stats'!F94</f>
        <v>11</v>
      </c>
      <c r="G114" s="2">
        <f>'[1]Cumulative Stats'!G94</f>
        <v>0</v>
      </c>
      <c r="H114" s="2">
        <f>'[1]Cumulative Stats'!H94</f>
        <v>0</v>
      </c>
      <c r="I114">
        <f t="shared" si="1"/>
        <v>1</v>
      </c>
      <c r="J114">
        <f>IF(C114&gt;=6.25*PASSING!$B$1,1,0)</f>
        <v>0</v>
      </c>
      <c r="L114" s="2" t="s">
        <v>334</v>
      </c>
      <c r="M114" s="2" t="str">
        <f>'[11]Cumulative Stats'!B109</f>
        <v>NO</v>
      </c>
      <c r="N114" s="2">
        <f>'[11]Cumulative Stats'!C109</f>
        <v>19</v>
      </c>
      <c r="O114" s="2">
        <f>'[11]Cumulative Stats'!D109</f>
        <v>153</v>
      </c>
      <c r="P114" s="10">
        <f>'[11]Cumulative Stats'!E109</f>
        <v>8.0526315789473681</v>
      </c>
      <c r="Q114" s="2">
        <f>'[11]Cumulative Stats'!F109</f>
        <v>23</v>
      </c>
      <c r="R114" s="2">
        <f>'[11]Cumulative Stats'!G109</f>
        <v>0</v>
      </c>
      <c r="S114" s="2">
        <f>'[11]Cumulative Stats'!H109</f>
        <v>0</v>
      </c>
      <c r="T114" s="11">
        <f>+N114/PASSING!$B$1*16</f>
        <v>16.888888888888889</v>
      </c>
      <c r="U114">
        <f>IF(N114&gt;=2*PASSING!$B$1,1,0)</f>
        <v>0</v>
      </c>
    </row>
    <row r="115" spans="1:21" x14ac:dyDescent="0.15">
      <c r="A115" s="2" t="str">
        <f>'[16]Cumulative Stats'!A92</f>
        <v>Douglas</v>
      </c>
      <c r="B115" s="2" t="str">
        <f>'[16]Cumulative Stats'!B92</f>
        <v>SA</v>
      </c>
      <c r="C115" s="2">
        <f>'[16]Cumulative Stats'!C92</f>
        <v>6</v>
      </c>
      <c r="D115" s="2">
        <f>'[16]Cumulative Stats'!D92</f>
        <v>35</v>
      </c>
      <c r="E115" s="10">
        <f>'[16]Cumulative Stats'!E92</f>
        <v>5.833333333333333</v>
      </c>
      <c r="F115" s="2">
        <f>'[16]Cumulative Stats'!F92</f>
        <v>19</v>
      </c>
      <c r="G115" s="2">
        <f>'[16]Cumulative Stats'!G92</f>
        <v>0</v>
      </c>
      <c r="H115" s="2">
        <f>'[16]Cumulative Stats'!H92</f>
        <v>0</v>
      </c>
      <c r="I115">
        <f t="shared" si="1"/>
        <v>1</v>
      </c>
      <c r="J115">
        <f>IF(C115&gt;=6.25*PASSING!$B$1,1,0)</f>
        <v>0</v>
      </c>
      <c r="L115" s="2" t="str">
        <f>'[5]Cumulative Stats'!A120</f>
        <v>Verdin</v>
      </c>
      <c r="M115" s="2" t="str">
        <f>'[5]Cumulative Stats'!B120</f>
        <v>Hou</v>
      </c>
      <c r="N115" s="2">
        <f>'[5]Cumulative Stats'!C120</f>
        <v>18</v>
      </c>
      <c r="O115" s="2">
        <f>'[5]Cumulative Stats'!D120</f>
        <v>352</v>
      </c>
      <c r="P115" s="10">
        <f>'[5]Cumulative Stats'!E120</f>
        <v>19.555555555555557</v>
      </c>
      <c r="Q115" s="2">
        <f>'[5]Cumulative Stats'!F120</f>
        <v>61</v>
      </c>
      <c r="R115" s="2">
        <f>'[5]Cumulative Stats'!G120</f>
        <v>2</v>
      </c>
      <c r="S115" s="2">
        <f>'[5]Cumulative Stats'!H120</f>
        <v>0</v>
      </c>
      <c r="T115" s="11">
        <f>+N115/PASSING!$B$1*16</f>
        <v>16</v>
      </c>
      <c r="U115">
        <f>IF(N115&gt;=2*PASSING!$B$1,1,0)</f>
        <v>0</v>
      </c>
    </row>
    <row r="116" spans="1:21" x14ac:dyDescent="0.15">
      <c r="A116" s="2" t="str">
        <f>'[2]Cumulative Stats'!A95</f>
        <v>Lane</v>
      </c>
      <c r="B116" s="2" t="str">
        <f>'[2]Cumulative Stats'!B95</f>
        <v>Bir</v>
      </c>
      <c r="C116" s="2">
        <f>'[2]Cumulative Stats'!C95</f>
        <v>5</v>
      </c>
      <c r="D116" s="2">
        <f>'[2]Cumulative Stats'!D95</f>
        <v>34</v>
      </c>
      <c r="E116" s="10">
        <f>'[2]Cumulative Stats'!E95</f>
        <v>6.8</v>
      </c>
      <c r="F116" s="2">
        <f>'[2]Cumulative Stats'!F95</f>
        <v>14</v>
      </c>
      <c r="G116" s="2">
        <f>'[2]Cumulative Stats'!G95</f>
        <v>0</v>
      </c>
      <c r="H116" s="2">
        <f>'[2]Cumulative Stats'!H95</f>
        <v>0</v>
      </c>
      <c r="I116">
        <f t="shared" si="1"/>
        <v>1</v>
      </c>
      <c r="J116">
        <f>IF(C116&gt;=6.25*PASSING!$B$1,1,0)</f>
        <v>0</v>
      </c>
      <c r="L116" s="2" t="str">
        <f>'[13]Cumulative Stats'!A108</f>
        <v>Anderson,E</v>
      </c>
      <c r="M116" s="2" t="str">
        <f>'[13]Cumulative Stats'!B108</f>
        <v>Okl</v>
      </c>
      <c r="N116" s="2">
        <f>'[13]Cumulative Stats'!C108</f>
        <v>18</v>
      </c>
      <c r="O116" s="2">
        <f>'[13]Cumulative Stats'!D108</f>
        <v>150</v>
      </c>
      <c r="P116" s="10">
        <f>'[13]Cumulative Stats'!E108</f>
        <v>8.3333333333333339</v>
      </c>
      <c r="Q116" s="2">
        <f>'[13]Cumulative Stats'!F108</f>
        <v>23</v>
      </c>
      <c r="R116" s="2">
        <f>'[13]Cumulative Stats'!G108</f>
        <v>0</v>
      </c>
      <c r="S116" s="2">
        <f>'[13]Cumulative Stats'!H108</f>
        <v>1</v>
      </c>
      <c r="T116" s="11">
        <f>+N116/PASSING!$B$1*16</f>
        <v>16</v>
      </c>
      <c r="U116">
        <f>IF(N116&gt;=2*PASSING!$B$1,1,0)</f>
        <v>0</v>
      </c>
    </row>
    <row r="117" spans="1:21" x14ac:dyDescent="0.15">
      <c r="A117" s="2" t="str">
        <f>'[2]Cumulative Stats'!A100</f>
        <v>Thomas,A</v>
      </c>
      <c r="B117" s="2" t="str">
        <f>'[2]Cumulative Stats'!B100</f>
        <v>Bir</v>
      </c>
      <c r="C117" s="2">
        <f>'[2]Cumulative Stats'!C100</f>
        <v>8</v>
      </c>
      <c r="D117" s="2">
        <f>'[2]Cumulative Stats'!D100</f>
        <v>33</v>
      </c>
      <c r="E117" s="10">
        <f>'[2]Cumulative Stats'!E100</f>
        <v>4.125</v>
      </c>
      <c r="F117" s="2">
        <f>'[2]Cumulative Stats'!F100</f>
        <v>12</v>
      </c>
      <c r="G117" s="2">
        <f>'[2]Cumulative Stats'!G100</f>
        <v>0</v>
      </c>
      <c r="H117" s="2">
        <f>'[2]Cumulative Stats'!H100</f>
        <v>0</v>
      </c>
      <c r="I117">
        <f t="shared" si="1"/>
        <v>1</v>
      </c>
      <c r="J117">
        <f>IF(C117&gt;=6.25*PASSING!$B$1,1,0)</f>
        <v>0</v>
      </c>
      <c r="L117" s="2" t="str">
        <f>'[7]Cumulative Stats'!A109</f>
        <v>Boddie</v>
      </c>
      <c r="M117" s="2" t="str">
        <f>'[7]Cumulative Stats'!B109</f>
        <v>LA</v>
      </c>
      <c r="N117" s="2">
        <f>'[7]Cumulative Stats'!C109</f>
        <v>18</v>
      </c>
      <c r="O117" s="2">
        <f>'[7]Cumulative Stats'!D109</f>
        <v>149</v>
      </c>
      <c r="P117" s="10">
        <f>'[7]Cumulative Stats'!E109</f>
        <v>8.2777777777777786</v>
      </c>
      <c r="Q117" s="2">
        <f>'[7]Cumulative Stats'!F109</f>
        <v>17</v>
      </c>
      <c r="R117" s="2">
        <f>'[7]Cumulative Stats'!G109</f>
        <v>1</v>
      </c>
      <c r="S117" s="2">
        <f>'[7]Cumulative Stats'!H109</f>
        <v>0</v>
      </c>
      <c r="T117" s="11">
        <f>+N117/PASSING!$B$1*16</f>
        <v>16</v>
      </c>
      <c r="U117">
        <f>IF(N117&gt;=2*PASSING!$B$1,1,0)</f>
        <v>0</v>
      </c>
    </row>
    <row r="118" spans="1:21" x14ac:dyDescent="0.15">
      <c r="A118" s="2" t="str">
        <f>'[17]Cumulative Stats'!A95</f>
        <v>Morgan</v>
      </c>
      <c r="B118" s="2" t="str">
        <f>'[17]Cumulative Stats'!B95</f>
        <v>TB</v>
      </c>
      <c r="C118" s="2">
        <f>'[17]Cumulative Stats'!C95</f>
        <v>2</v>
      </c>
      <c r="D118" s="2">
        <f>'[17]Cumulative Stats'!D95</f>
        <v>32</v>
      </c>
      <c r="E118" s="10">
        <f>'[17]Cumulative Stats'!E95</f>
        <v>16</v>
      </c>
      <c r="F118" s="2">
        <f>'[17]Cumulative Stats'!F95</f>
        <v>21</v>
      </c>
      <c r="G118" s="2">
        <f>'[17]Cumulative Stats'!G95</f>
        <v>0</v>
      </c>
      <c r="H118" s="2">
        <f>'[17]Cumulative Stats'!H95</f>
        <v>1</v>
      </c>
      <c r="I118">
        <f t="shared" si="1"/>
        <v>1</v>
      </c>
      <c r="J118">
        <f>IF(C118&gt;=6.25*PASSING!$B$1,1,0)</f>
        <v>0</v>
      </c>
      <c r="L118" s="2" t="str">
        <f>'[6]Cumulative Stats'!A111</f>
        <v>Henderson</v>
      </c>
      <c r="M118" s="2" t="str">
        <f>'[6]Cumulative Stats'!B111</f>
        <v>Jac</v>
      </c>
      <c r="N118" s="2">
        <f>'[6]Cumulative Stats'!C111</f>
        <v>17</v>
      </c>
      <c r="O118" s="2">
        <f>'[6]Cumulative Stats'!D111</f>
        <v>258</v>
      </c>
      <c r="P118" s="10">
        <f>'[6]Cumulative Stats'!E111</f>
        <v>15.176470588235293</v>
      </c>
      <c r="Q118" s="2">
        <f>'[6]Cumulative Stats'!F111</f>
        <v>33</v>
      </c>
      <c r="R118" s="2">
        <f>'[6]Cumulative Stats'!G111</f>
        <v>1</v>
      </c>
      <c r="S118" s="2">
        <f>'[6]Cumulative Stats'!H111</f>
        <v>0</v>
      </c>
      <c r="T118" s="11">
        <f>+N118/PASSING!$B$1*16</f>
        <v>15.111111111111111</v>
      </c>
      <c r="U118">
        <f>IF(N118&gt;=2*PASSING!$B$1,1,0)</f>
        <v>0</v>
      </c>
    </row>
    <row r="119" spans="1:21" x14ac:dyDescent="0.15">
      <c r="A119" s="2" t="str">
        <f>'[15]Cumulative Stats'!A100</f>
        <v>Lawrence</v>
      </c>
      <c r="B119" s="2" t="str">
        <f>'[15]Cumulative Stats'!B100</f>
        <v>Pit</v>
      </c>
      <c r="C119" s="2">
        <f>'[15]Cumulative Stats'!C100</f>
        <v>25</v>
      </c>
      <c r="D119" s="2">
        <f>'[15]Cumulative Stats'!D100</f>
        <v>32</v>
      </c>
      <c r="E119" s="10">
        <f>'[15]Cumulative Stats'!E100</f>
        <v>1.28</v>
      </c>
      <c r="F119" s="2">
        <f>'[15]Cumulative Stats'!F100</f>
        <v>8</v>
      </c>
      <c r="G119" s="2">
        <f>'[15]Cumulative Stats'!G100</f>
        <v>0</v>
      </c>
      <c r="H119" s="2">
        <f>'[15]Cumulative Stats'!H100</f>
        <v>0</v>
      </c>
      <c r="I119">
        <f t="shared" si="1"/>
        <v>1</v>
      </c>
      <c r="J119">
        <f>IF(C119&gt;=6.25*PASSING!$B$1,1,0)</f>
        <v>0</v>
      </c>
      <c r="L119" s="112" t="str">
        <f>'[4]Cumulative Stats'!A108</f>
        <v>Arnold</v>
      </c>
      <c r="M119" s="112" t="str">
        <f>'[4]Cumulative Stats'!B108</f>
        <v>Den</v>
      </c>
      <c r="N119" s="112">
        <f>'[4]Cumulative Stats'!C108</f>
        <v>17</v>
      </c>
      <c r="O119" s="112">
        <f>'[4]Cumulative Stats'!D108</f>
        <v>235</v>
      </c>
      <c r="P119" s="10">
        <f>'[4]Cumulative Stats'!E108</f>
        <v>13.823529411764707</v>
      </c>
      <c r="Q119" s="112">
        <f>'[4]Cumulative Stats'!F108</f>
        <v>30</v>
      </c>
      <c r="R119" s="112">
        <f>'[4]Cumulative Stats'!G108</f>
        <v>2</v>
      </c>
      <c r="S119" s="112">
        <f>'[4]Cumulative Stats'!H108</f>
        <v>0</v>
      </c>
      <c r="T119" s="11">
        <f>+N119/PASSING!$B$1*16</f>
        <v>15.111111111111111</v>
      </c>
      <c r="U119">
        <f>IF(N119&gt;=2*PASSING!$B$1,1,0)</f>
        <v>0</v>
      </c>
    </row>
    <row r="120" spans="1:21" x14ac:dyDescent="0.15">
      <c r="A120" s="2" t="str">
        <f>'[17]Cumulative Stats'!A92</f>
        <v>Christian</v>
      </c>
      <c r="B120" s="2" t="str">
        <f>'[17]Cumulative Stats'!B92</f>
        <v>TB</v>
      </c>
      <c r="C120" s="2">
        <f>'[17]Cumulative Stats'!C92</f>
        <v>6</v>
      </c>
      <c r="D120" s="2">
        <f>'[17]Cumulative Stats'!D92</f>
        <v>31</v>
      </c>
      <c r="E120" s="10">
        <f>'[17]Cumulative Stats'!E92</f>
        <v>5.166666666666667</v>
      </c>
      <c r="F120" s="2">
        <f>'[17]Cumulative Stats'!F92</f>
        <v>11</v>
      </c>
      <c r="G120" s="2">
        <f>'[17]Cumulative Stats'!G92</f>
        <v>1</v>
      </c>
      <c r="H120" s="2">
        <f>'[17]Cumulative Stats'!H92</f>
        <v>0</v>
      </c>
      <c r="I120">
        <f t="shared" si="1"/>
        <v>1</v>
      </c>
      <c r="J120">
        <f>IF(C120&gt;=6.25*PASSING!$B$1,1,0)</f>
        <v>0</v>
      </c>
      <c r="L120" s="112" t="str">
        <f>'[13]Cumulative Stats'!A116</f>
        <v>Lazarus</v>
      </c>
      <c r="M120" s="112" t="str">
        <f>'[13]Cumulative Stats'!B116</f>
        <v>Okl</v>
      </c>
      <c r="N120" s="112">
        <f>'[13]Cumulative Stats'!C116</f>
        <v>17</v>
      </c>
      <c r="O120" s="112">
        <f>'[13]Cumulative Stats'!D116</f>
        <v>171</v>
      </c>
      <c r="P120" s="10">
        <f>'[13]Cumulative Stats'!E116</f>
        <v>10.058823529411764</v>
      </c>
      <c r="Q120" s="112">
        <f>'[13]Cumulative Stats'!F116</f>
        <v>20</v>
      </c>
      <c r="R120" s="112">
        <f>'[13]Cumulative Stats'!G116</f>
        <v>1</v>
      </c>
      <c r="S120" s="112">
        <f>'[13]Cumulative Stats'!H116</f>
        <v>0</v>
      </c>
      <c r="T120" s="11">
        <f>+N120/PASSING!$B$1*16</f>
        <v>15.111111111111111</v>
      </c>
      <c r="U120">
        <f>IF(N120&gt;=2*PASSING!$B$1,1,0)</f>
        <v>0</v>
      </c>
    </row>
    <row r="121" spans="1:21" x14ac:dyDescent="0.15">
      <c r="A121" s="2" t="str">
        <f>'[6]Cumulative Stats'!A95</f>
        <v>Key</v>
      </c>
      <c r="B121" s="2" t="str">
        <f>'[6]Cumulative Stats'!B95</f>
        <v>Jac</v>
      </c>
      <c r="C121" s="2">
        <f>'[6]Cumulative Stats'!C95</f>
        <v>15</v>
      </c>
      <c r="D121" s="2">
        <f>'[6]Cumulative Stats'!D95</f>
        <v>31</v>
      </c>
      <c r="E121" s="10">
        <f>'[6]Cumulative Stats'!E95</f>
        <v>2.0666666666666669</v>
      </c>
      <c r="F121" s="2">
        <f>'[6]Cumulative Stats'!F95</f>
        <v>9</v>
      </c>
      <c r="G121" s="2">
        <f>'[6]Cumulative Stats'!G95</f>
        <v>1</v>
      </c>
      <c r="H121" s="2">
        <f>'[6]Cumulative Stats'!H95</f>
        <v>0</v>
      </c>
      <c r="I121">
        <f t="shared" si="1"/>
        <v>1</v>
      </c>
      <c r="J121">
        <f>IF(C121&gt;=6.25*PASSING!$B$1,1,0)</f>
        <v>0</v>
      </c>
      <c r="L121" s="2" t="str">
        <f>'[11]Cumulative Stats'!A117</f>
        <v>Schellen</v>
      </c>
      <c r="M121" s="2" t="str">
        <f>'[11]Cumulative Stats'!B117</f>
        <v>NO</v>
      </c>
      <c r="N121" s="2">
        <f>'[11]Cumulative Stats'!C117</f>
        <v>17</v>
      </c>
      <c r="O121" s="2">
        <f>'[11]Cumulative Stats'!D117</f>
        <v>132</v>
      </c>
      <c r="P121" s="10">
        <f>'[11]Cumulative Stats'!E117</f>
        <v>7.7647058823529411</v>
      </c>
      <c r="Q121" s="2">
        <f>'[11]Cumulative Stats'!F117</f>
        <v>15</v>
      </c>
      <c r="R121" s="2">
        <f>'[11]Cumulative Stats'!G117</f>
        <v>1</v>
      </c>
      <c r="S121" s="2">
        <f>'[11]Cumulative Stats'!H117</f>
        <v>1</v>
      </c>
      <c r="T121" s="11">
        <f>+N121/PASSING!$B$1*16</f>
        <v>15.111111111111111</v>
      </c>
      <c r="U121">
        <f>IF(N121&gt;=2*PASSING!$B$1,1,0)</f>
        <v>0</v>
      </c>
    </row>
    <row r="122" spans="1:21" x14ac:dyDescent="0.15">
      <c r="A122" s="2" t="s">
        <v>302</v>
      </c>
      <c r="B122" s="2" t="str">
        <f>'[1]Cumulative Stats'!B91</f>
        <v>Arz</v>
      </c>
      <c r="C122" s="2">
        <f>'[1]Cumulative Stats'!C91</f>
        <v>4</v>
      </c>
      <c r="D122" s="53">
        <f>'[1]Cumulative Stats'!D91</f>
        <v>30</v>
      </c>
      <c r="E122" s="10">
        <f>'[1]Cumulative Stats'!E91</f>
        <v>7.5</v>
      </c>
      <c r="F122" s="2">
        <f>'[1]Cumulative Stats'!F91</f>
        <v>18</v>
      </c>
      <c r="G122" s="2">
        <f>'[1]Cumulative Stats'!G91</f>
        <v>0</v>
      </c>
      <c r="H122" s="2">
        <f>'[1]Cumulative Stats'!H91</f>
        <v>0</v>
      </c>
      <c r="I122">
        <f t="shared" si="1"/>
        <v>1</v>
      </c>
      <c r="J122">
        <f>IF(C122&gt;=6.25*PASSING!$B$1,1,0)</f>
        <v>0</v>
      </c>
      <c r="L122" s="2" t="str">
        <f>'[1]Cumulative Stats'!A111</f>
        <v>Douglas</v>
      </c>
      <c r="M122" s="2" t="str">
        <f>'[1]Cumulative Stats'!B111</f>
        <v>Arz</v>
      </c>
      <c r="N122" s="2">
        <f>'[1]Cumulative Stats'!C111</f>
        <v>16</v>
      </c>
      <c r="O122" s="53">
        <f>'[1]Cumulative Stats'!D111</f>
        <v>226</v>
      </c>
      <c r="P122" s="10">
        <f>'[1]Cumulative Stats'!E111</f>
        <v>14.125</v>
      </c>
      <c r="Q122" s="2">
        <f>'[1]Cumulative Stats'!F111</f>
        <v>31</v>
      </c>
      <c r="R122" s="2">
        <f>'[1]Cumulative Stats'!G111</f>
        <v>2</v>
      </c>
      <c r="S122" s="2">
        <f>'[1]Cumulative Stats'!H111</f>
        <v>2</v>
      </c>
      <c r="T122" s="11">
        <f>+N122/PASSING!$B$1*16</f>
        <v>14.222222222222221</v>
      </c>
      <c r="U122">
        <f>IF(N122&gt;=2*PASSING!$B$1,1,0)</f>
        <v>0</v>
      </c>
    </row>
    <row r="123" spans="1:21" x14ac:dyDescent="0.15">
      <c r="A123" s="112" t="str">
        <f>'[8]Cumulative Stats'!A92</f>
        <v>Fitzgerald</v>
      </c>
      <c r="B123" s="2" t="str">
        <f>'[8]Cumulative Stats'!B92</f>
        <v>Mem</v>
      </c>
      <c r="C123" s="2">
        <f>'[8]Cumulative Stats'!C92</f>
        <v>6</v>
      </c>
      <c r="D123" s="2">
        <f>'[8]Cumulative Stats'!D92</f>
        <v>29</v>
      </c>
      <c r="E123" s="10">
        <f>'[8]Cumulative Stats'!E92</f>
        <v>4.833333333333333</v>
      </c>
      <c r="F123" s="2">
        <f>'[8]Cumulative Stats'!F92</f>
        <v>10</v>
      </c>
      <c r="G123" s="2">
        <f>'[8]Cumulative Stats'!G92</f>
        <v>0</v>
      </c>
      <c r="H123" s="2">
        <f>'[8]Cumulative Stats'!H92</f>
        <v>0</v>
      </c>
      <c r="I123">
        <f t="shared" si="1"/>
        <v>1</v>
      </c>
      <c r="J123">
        <f>IF(C123&gt;=6.25*PASSING!$B$1,1,0)</f>
        <v>0</v>
      </c>
      <c r="L123" s="2" t="str">
        <f>'[17]Cumulative Stats'!A116</f>
        <v>Morgan</v>
      </c>
      <c r="M123" s="2" t="str">
        <f>'[17]Cumulative Stats'!B116</f>
        <v>TB</v>
      </c>
      <c r="N123" s="2">
        <f>'[17]Cumulative Stats'!C116</f>
        <v>16</v>
      </c>
      <c r="O123" s="2">
        <f>'[17]Cumulative Stats'!D116</f>
        <v>161</v>
      </c>
      <c r="P123" s="10">
        <f>'[17]Cumulative Stats'!E116</f>
        <v>10.0625</v>
      </c>
      <c r="Q123" s="2">
        <f>'[17]Cumulative Stats'!F116</f>
        <v>17</v>
      </c>
      <c r="R123" s="2">
        <f>'[17]Cumulative Stats'!G116</f>
        <v>0</v>
      </c>
      <c r="S123" s="2">
        <f>'[17]Cumulative Stats'!H116</f>
        <v>0</v>
      </c>
      <c r="T123" s="11">
        <f>+N123/PASSING!$B$1*16</f>
        <v>14.222222222222221</v>
      </c>
      <c r="U123">
        <f>IF(N123&gt;=2*PASSING!$B$1,1,0)</f>
        <v>0</v>
      </c>
    </row>
    <row r="124" spans="1:21" x14ac:dyDescent="0.15">
      <c r="A124" s="2" t="str">
        <f>'[7]Cumulative Stats'!A94</f>
        <v>Harrington</v>
      </c>
      <c r="B124" s="2" t="str">
        <f>'[7]Cumulative Stats'!B94</f>
        <v>LA</v>
      </c>
      <c r="C124" s="2">
        <f>'[7]Cumulative Stats'!C94</f>
        <v>6</v>
      </c>
      <c r="D124" s="2">
        <f>'[7]Cumulative Stats'!D94</f>
        <v>29</v>
      </c>
      <c r="E124" s="10">
        <f>'[7]Cumulative Stats'!E94</f>
        <v>4.833333333333333</v>
      </c>
      <c r="F124" s="2">
        <f>'[7]Cumulative Stats'!F94</f>
        <v>14</v>
      </c>
      <c r="G124" s="2">
        <f>'[7]Cumulative Stats'!G94</f>
        <v>0</v>
      </c>
      <c r="H124" s="2">
        <f>'[7]Cumulative Stats'!H94</f>
        <v>0</v>
      </c>
      <c r="I124">
        <f t="shared" si="1"/>
        <v>1</v>
      </c>
      <c r="J124">
        <f>IF(C124&gt;=6.25*PASSING!$B$1,1,0)</f>
        <v>0</v>
      </c>
      <c r="L124" s="2" t="str">
        <f>'[16]Cumulative Stats'!A121</f>
        <v>Stamper</v>
      </c>
      <c r="M124" s="2" t="str">
        <f>'[16]Cumulative Stats'!B121</f>
        <v>SA</v>
      </c>
      <c r="N124" s="2">
        <f>'[16]Cumulative Stats'!C121</f>
        <v>16</v>
      </c>
      <c r="O124" s="2">
        <f>'[16]Cumulative Stats'!D121</f>
        <v>148</v>
      </c>
      <c r="P124" s="10">
        <f>'[16]Cumulative Stats'!E121</f>
        <v>9.25</v>
      </c>
      <c r="Q124" s="2">
        <f>'[16]Cumulative Stats'!F121</f>
        <v>24</v>
      </c>
      <c r="R124" s="2">
        <f>'[16]Cumulative Stats'!G121</f>
        <v>0</v>
      </c>
      <c r="S124" s="2">
        <f>'[16]Cumulative Stats'!H121</f>
        <v>0</v>
      </c>
      <c r="T124" s="11">
        <f>+N124/PASSING!$B$1*16</f>
        <v>14.222222222222221</v>
      </c>
      <c r="U124">
        <f>IF(N124&gt;=2*PASSING!$B$1,1,0)</f>
        <v>0</v>
      </c>
    </row>
    <row r="125" spans="1:21" x14ac:dyDescent="0.15">
      <c r="A125" s="2" t="str">
        <f>'[16]Cumulative Stats'!A100</f>
        <v>Rush</v>
      </c>
      <c r="B125" s="2" t="str">
        <f>'[16]Cumulative Stats'!B100</f>
        <v>SA</v>
      </c>
      <c r="C125" s="2">
        <f>'[16]Cumulative Stats'!C100</f>
        <v>13</v>
      </c>
      <c r="D125" s="2">
        <f>'[16]Cumulative Stats'!D100</f>
        <v>28</v>
      </c>
      <c r="E125" s="10">
        <f>'[16]Cumulative Stats'!E100</f>
        <v>2.1538461538461537</v>
      </c>
      <c r="F125" s="2">
        <f>'[16]Cumulative Stats'!F100</f>
        <v>10</v>
      </c>
      <c r="G125" s="2">
        <f>'[16]Cumulative Stats'!G100</f>
        <v>0</v>
      </c>
      <c r="H125" s="2">
        <f>'[16]Cumulative Stats'!H100</f>
        <v>0</v>
      </c>
      <c r="I125">
        <f t="shared" si="1"/>
        <v>1</v>
      </c>
      <c r="J125">
        <f>IF(C125&gt;=6.25*PASSING!$B$1,1,0)</f>
        <v>0</v>
      </c>
      <c r="L125" s="2" t="str">
        <f>'[14]Cumulative Stats'!A114</f>
        <v>Harris,H</v>
      </c>
      <c r="M125" s="2" t="str">
        <f>'[14]Cumulative Stats'!B114</f>
        <v>Phi</v>
      </c>
      <c r="N125" s="2">
        <f>'[14]Cumulative Stats'!C114</f>
        <v>15</v>
      </c>
      <c r="O125" s="2">
        <f>'[14]Cumulative Stats'!D114</f>
        <v>239</v>
      </c>
      <c r="P125" s="10">
        <f>'[14]Cumulative Stats'!E114</f>
        <v>15.933333333333334</v>
      </c>
      <c r="Q125" s="2">
        <f>'[14]Cumulative Stats'!F114</f>
        <v>37</v>
      </c>
      <c r="R125" s="2">
        <f>'[14]Cumulative Stats'!G114</f>
        <v>0</v>
      </c>
      <c r="S125" s="2">
        <f>'[14]Cumulative Stats'!H114</f>
        <v>1</v>
      </c>
      <c r="T125" s="11">
        <f>+N125/PASSING!$B$1*16</f>
        <v>13.333333333333334</v>
      </c>
      <c r="U125">
        <f>IF(N125&gt;=2*PASSING!$B$1,1,0)</f>
        <v>0</v>
      </c>
    </row>
    <row r="126" spans="1:21" x14ac:dyDescent="0.15">
      <c r="A126" s="2" t="str">
        <f>'[5]Cumulative Stats'!A101</f>
        <v>Walters</v>
      </c>
      <c r="B126" s="2" t="str">
        <f>'[5]Cumulative Stats'!B101</f>
        <v>Hou</v>
      </c>
      <c r="C126" s="2">
        <f>'[5]Cumulative Stats'!C101</f>
        <v>1</v>
      </c>
      <c r="D126" s="2">
        <f>'[5]Cumulative Stats'!D101</f>
        <v>26</v>
      </c>
      <c r="E126" s="10">
        <f>'[5]Cumulative Stats'!E101</f>
        <v>26</v>
      </c>
      <c r="F126" s="2">
        <f>'[5]Cumulative Stats'!F101</f>
        <v>26</v>
      </c>
      <c r="G126" s="2">
        <f>'[5]Cumulative Stats'!G101</f>
        <v>0</v>
      </c>
      <c r="H126" s="2">
        <f>'[5]Cumulative Stats'!H101</f>
        <v>0</v>
      </c>
      <c r="I126">
        <f t="shared" si="1"/>
        <v>1</v>
      </c>
      <c r="J126">
        <f>IF(C126&gt;=6.25*PASSING!$B$1,1,0)</f>
        <v>0</v>
      </c>
      <c r="L126" s="2" t="str">
        <f>'[14]Cumulative Stats'!A110</f>
        <v>Donovan</v>
      </c>
      <c r="M126" s="2" t="str">
        <f>'[14]Cumulative Stats'!B110</f>
        <v>Phi</v>
      </c>
      <c r="N126" s="2">
        <f>'[14]Cumulative Stats'!C110</f>
        <v>15</v>
      </c>
      <c r="O126" s="2">
        <f>'[14]Cumulative Stats'!D110</f>
        <v>235</v>
      </c>
      <c r="P126" s="10">
        <f>'[14]Cumulative Stats'!E110</f>
        <v>15.666666666666666</v>
      </c>
      <c r="Q126" s="2">
        <f>'[14]Cumulative Stats'!F110</f>
        <v>32</v>
      </c>
      <c r="R126" s="2">
        <f>'[14]Cumulative Stats'!G110</f>
        <v>3</v>
      </c>
      <c r="S126" s="2">
        <f>'[14]Cumulative Stats'!H110</f>
        <v>0</v>
      </c>
      <c r="T126" s="11">
        <f>+N126/PASSING!$B$1*16</f>
        <v>13.333333333333334</v>
      </c>
      <c r="U126">
        <f>IF(N126&gt;=2*PASSING!$B$1,1,0)</f>
        <v>0</v>
      </c>
    </row>
    <row r="127" spans="1:21" x14ac:dyDescent="0.15">
      <c r="A127" s="112" t="s">
        <v>312</v>
      </c>
      <c r="B127" s="2" t="str">
        <f>'[13]Cumulative Stats'!B96</f>
        <v>Okl</v>
      </c>
      <c r="C127" s="2">
        <f>'[13]Cumulative Stats'!C96</f>
        <v>5</v>
      </c>
      <c r="D127" s="2">
        <f>'[13]Cumulative Stats'!D96</f>
        <v>26</v>
      </c>
      <c r="E127" s="10">
        <f>'[13]Cumulative Stats'!E96</f>
        <v>5.2</v>
      </c>
      <c r="F127" s="2">
        <f>'[13]Cumulative Stats'!F96</f>
        <v>19</v>
      </c>
      <c r="G127" s="2">
        <f>'[13]Cumulative Stats'!G96</f>
        <v>0</v>
      </c>
      <c r="H127" s="2">
        <f>'[13]Cumulative Stats'!H96</f>
        <v>0</v>
      </c>
      <c r="I127">
        <f t="shared" si="1"/>
        <v>1</v>
      </c>
      <c r="J127">
        <f>IF(C127&gt;=6.25*PASSING!$B$1,1,0)</f>
        <v>0</v>
      </c>
      <c r="L127" s="2" t="str">
        <f>'[6]Cumulative Stats'!A117</f>
        <v>McClendon</v>
      </c>
      <c r="M127" s="2" t="str">
        <f>'[6]Cumulative Stats'!B117</f>
        <v>Jac</v>
      </c>
      <c r="N127" s="2">
        <f>'[6]Cumulative Stats'!C117</f>
        <v>15</v>
      </c>
      <c r="O127" s="2">
        <f>'[6]Cumulative Stats'!D117</f>
        <v>211</v>
      </c>
      <c r="P127" s="10">
        <f>'[6]Cumulative Stats'!E117</f>
        <v>14.066666666666666</v>
      </c>
      <c r="Q127" s="2">
        <f>'[6]Cumulative Stats'!F117</f>
        <v>47</v>
      </c>
      <c r="R127" s="2">
        <f>'[6]Cumulative Stats'!G117</f>
        <v>1</v>
      </c>
      <c r="S127" s="2">
        <f>'[6]Cumulative Stats'!H117</f>
        <v>0</v>
      </c>
      <c r="T127" s="11">
        <f>+N127/PASSING!$B$1*16</f>
        <v>13.333333333333334</v>
      </c>
      <c r="U127">
        <f>IF(N127&gt;=2*PASSING!$B$1,1,0)</f>
        <v>0</v>
      </c>
    </row>
    <row r="128" spans="1:21" x14ac:dyDescent="0.15">
      <c r="A128" s="2" t="str">
        <f>'[7]Cumulative Stats'!A91</f>
        <v>Boddie</v>
      </c>
      <c r="B128" s="2" t="str">
        <f>'[7]Cumulative Stats'!B91</f>
        <v>LA</v>
      </c>
      <c r="C128" s="2">
        <f>'[7]Cumulative Stats'!C91</f>
        <v>16</v>
      </c>
      <c r="D128" s="2">
        <f>'[7]Cumulative Stats'!D91</f>
        <v>26</v>
      </c>
      <c r="E128" s="10">
        <f>'[7]Cumulative Stats'!E91</f>
        <v>1.625</v>
      </c>
      <c r="F128" s="2">
        <f>'[7]Cumulative Stats'!F91</f>
        <v>7</v>
      </c>
      <c r="G128" s="2">
        <f>'[7]Cumulative Stats'!G91</f>
        <v>0</v>
      </c>
      <c r="H128" s="2">
        <f>'[7]Cumulative Stats'!H91</f>
        <v>0</v>
      </c>
      <c r="I128">
        <f t="shared" si="1"/>
        <v>1</v>
      </c>
      <c r="J128">
        <f>IF(C128&gt;=6.25*PASSING!$B$1,1,0)</f>
        <v>0</v>
      </c>
      <c r="L128" s="2" t="str">
        <f>'[10]Cumulative Stats'!A114</f>
        <v>Knight</v>
      </c>
      <c r="M128" s="2" t="str">
        <f>'[10]Cumulative Stats'!B114</f>
        <v>NJ</v>
      </c>
      <c r="N128" s="2">
        <f>'[10]Cumulative Stats'!C114</f>
        <v>14</v>
      </c>
      <c r="O128" s="2">
        <f>'[10]Cumulative Stats'!D114</f>
        <v>240</v>
      </c>
      <c r="P128" s="10">
        <f>'[10]Cumulative Stats'!E114</f>
        <v>17.142857142857142</v>
      </c>
      <c r="Q128" s="2">
        <f>'[10]Cumulative Stats'!F114</f>
        <v>56</v>
      </c>
      <c r="R128" s="2">
        <f>'[10]Cumulative Stats'!G114</f>
        <v>2</v>
      </c>
      <c r="S128" s="2">
        <f>'[10]Cumulative Stats'!H114</f>
        <v>0</v>
      </c>
      <c r="T128" s="11">
        <f>+N128/PASSING!$B$1*16</f>
        <v>12.444444444444445</v>
      </c>
      <c r="U128">
        <f>IF(N128&gt;=2*PASSING!$B$1,1,0)</f>
        <v>0</v>
      </c>
    </row>
    <row r="129" spans="1:21" x14ac:dyDescent="0.15">
      <c r="A129" s="2" t="str">
        <f>'[12]Cumulative Stats'!A90</f>
        <v>Aldridge</v>
      </c>
      <c r="B129" s="2" t="str">
        <f>'[12]Cumulative Stats'!B90</f>
        <v>Oak</v>
      </c>
      <c r="C129" s="2">
        <f>'[12]Cumulative Stats'!C90</f>
        <v>7</v>
      </c>
      <c r="D129" s="2">
        <f>'[12]Cumulative Stats'!D90</f>
        <v>23</v>
      </c>
      <c r="E129" s="10">
        <f>'[12]Cumulative Stats'!E90</f>
        <v>3.2857142857142856</v>
      </c>
      <c r="F129" s="2">
        <f>'[12]Cumulative Stats'!F90</f>
        <v>12</v>
      </c>
      <c r="G129" s="2">
        <f>'[12]Cumulative Stats'!G90</f>
        <v>0</v>
      </c>
      <c r="H129" s="2">
        <f>'[12]Cumulative Stats'!H90</f>
        <v>1</v>
      </c>
      <c r="I129">
        <f t="shared" si="1"/>
        <v>1</v>
      </c>
      <c r="J129">
        <f>IF(C129&gt;=6.25*PASSING!$B$1,1,0)</f>
        <v>0</v>
      </c>
      <c r="L129" s="2" t="str">
        <f>'[13]Cumulative Stats'!A121</f>
        <v>Steptoe</v>
      </c>
      <c r="M129" s="2" t="str">
        <f>'[13]Cumulative Stats'!B121</f>
        <v>Okl</v>
      </c>
      <c r="N129" s="2">
        <f>'[13]Cumulative Stats'!C121</f>
        <v>14</v>
      </c>
      <c r="O129" s="2">
        <f>'[13]Cumulative Stats'!D121</f>
        <v>186</v>
      </c>
      <c r="P129" s="10">
        <f>'[13]Cumulative Stats'!E121</f>
        <v>13.285714285714286</v>
      </c>
      <c r="Q129" s="2">
        <f>'[13]Cumulative Stats'!F121</f>
        <v>29</v>
      </c>
      <c r="R129" s="2">
        <f>'[13]Cumulative Stats'!G121</f>
        <v>0</v>
      </c>
      <c r="S129" s="2">
        <f>'[13]Cumulative Stats'!H121</f>
        <v>0</v>
      </c>
      <c r="T129" s="11">
        <f>+N129/PASSING!$B$1*16</f>
        <v>12.444444444444445</v>
      </c>
      <c r="U129">
        <f>IF(N129&gt;=2*PASSING!$B$1,1,0)</f>
        <v>0</v>
      </c>
    </row>
    <row r="130" spans="1:21" x14ac:dyDescent="0.15">
      <c r="A130" s="2" t="str">
        <f>'[9]Cumulative Stats'!A94</f>
        <v>Hebert</v>
      </c>
      <c r="B130" s="2" t="str">
        <f>'[9]Cumulative Stats'!B94</f>
        <v>Mch</v>
      </c>
      <c r="C130" s="2">
        <f>'[9]Cumulative Stats'!C94</f>
        <v>28</v>
      </c>
      <c r="D130" s="2">
        <f>'[9]Cumulative Stats'!D94</f>
        <v>21</v>
      </c>
      <c r="E130" s="10">
        <f>'[9]Cumulative Stats'!E94</f>
        <v>0.75</v>
      </c>
      <c r="F130" s="2">
        <f>'[9]Cumulative Stats'!F94</f>
        <v>19</v>
      </c>
      <c r="G130" s="2">
        <f>'[9]Cumulative Stats'!G94</f>
        <v>2</v>
      </c>
      <c r="H130" s="2">
        <f>'[9]Cumulative Stats'!H94</f>
        <v>2</v>
      </c>
      <c r="I130">
        <f t="shared" ref="I130:I193" si="2">IF(C130&gt;0,1,0)</f>
        <v>1</v>
      </c>
      <c r="J130">
        <f>IF(C130&gt;=6.25*PASSING!$B$1,1,0)</f>
        <v>0</v>
      </c>
      <c r="L130" s="2" t="s">
        <v>349</v>
      </c>
      <c r="M130" s="2" t="str">
        <f>'[17]Cumulative Stats'!B115</f>
        <v>TB</v>
      </c>
      <c r="N130" s="2">
        <f>'[17]Cumulative Stats'!C115</f>
        <v>13</v>
      </c>
      <c r="O130" s="2">
        <f>'[17]Cumulative Stats'!D115</f>
        <v>259</v>
      </c>
      <c r="P130" s="10">
        <f>'[17]Cumulative Stats'!E115</f>
        <v>19.923076923076923</v>
      </c>
      <c r="Q130" s="2">
        <f>'[17]Cumulative Stats'!F115</f>
        <v>30</v>
      </c>
      <c r="R130" s="2">
        <f>'[17]Cumulative Stats'!G115</f>
        <v>0</v>
      </c>
      <c r="S130" s="2">
        <f>'[17]Cumulative Stats'!H115</f>
        <v>0</v>
      </c>
      <c r="T130" s="11">
        <f>+N130/PASSING!$B$1*16</f>
        <v>11.555555555555555</v>
      </c>
      <c r="U130">
        <f>IF(N130&gt;=2*PASSING!$B$1,1,0)</f>
        <v>0</v>
      </c>
    </row>
    <row r="131" spans="1:21" x14ac:dyDescent="0.15">
      <c r="A131" s="2" t="str">
        <f>'[8]Cumulative Stats'!A103</f>
        <v>Williams,Lnrd</v>
      </c>
      <c r="B131" s="2" t="str">
        <f>'[8]Cumulative Stats'!B103</f>
        <v>Mem</v>
      </c>
      <c r="C131" s="2">
        <f>'[8]Cumulative Stats'!C103</f>
        <v>4</v>
      </c>
      <c r="D131" s="2">
        <f>'[8]Cumulative Stats'!D103</f>
        <v>18</v>
      </c>
      <c r="E131" s="10">
        <f>'[8]Cumulative Stats'!E103</f>
        <v>4.5</v>
      </c>
      <c r="F131" s="2">
        <f>'[8]Cumulative Stats'!F103</f>
        <v>8</v>
      </c>
      <c r="G131" s="2">
        <f>'[8]Cumulative Stats'!G103</f>
        <v>0</v>
      </c>
      <c r="H131" s="2">
        <f>'[8]Cumulative Stats'!H103</f>
        <v>0</v>
      </c>
      <c r="I131">
        <f t="shared" si="2"/>
        <v>1</v>
      </c>
      <c r="J131">
        <f>IF(C131&gt;=6.25*PASSING!$B$1,1,0)</f>
        <v>0</v>
      </c>
      <c r="L131" s="112" t="str">
        <f>'[12]Cumulative Stats'!A118</f>
        <v>Smith,R</v>
      </c>
      <c r="M131" s="112" t="str">
        <f>'[12]Cumulative Stats'!B118</f>
        <v>Oak</v>
      </c>
      <c r="N131" s="112">
        <f>'[12]Cumulative Stats'!C118</f>
        <v>13</v>
      </c>
      <c r="O131" s="112">
        <f>'[12]Cumulative Stats'!D118</f>
        <v>154</v>
      </c>
      <c r="P131" s="10">
        <f>'[12]Cumulative Stats'!E118</f>
        <v>11.846153846153847</v>
      </c>
      <c r="Q131" s="112">
        <f>'[12]Cumulative Stats'!F118</f>
        <v>26</v>
      </c>
      <c r="R131" s="112">
        <f>'[12]Cumulative Stats'!G118</f>
        <v>0</v>
      </c>
      <c r="S131" s="112">
        <f>'[12]Cumulative Stats'!H118</f>
        <v>0</v>
      </c>
      <c r="T131" s="11">
        <f>+N131/PASSING!$B$1*16</f>
        <v>11.555555555555555</v>
      </c>
      <c r="U131">
        <f>IF(N131&gt;=2*PASSING!$B$1,1,0)</f>
        <v>0</v>
      </c>
    </row>
    <row r="132" spans="1:21" x14ac:dyDescent="0.15">
      <c r="A132" s="2" t="str">
        <f>'[4]Cumulative Stats'!A96</f>
        <v>Mortensen</v>
      </c>
      <c r="B132" s="2" t="str">
        <f>'[4]Cumulative Stats'!B96</f>
        <v>Den</v>
      </c>
      <c r="C132" s="2">
        <f>'[4]Cumulative Stats'!C96</f>
        <v>7</v>
      </c>
      <c r="D132" s="2">
        <f>'[4]Cumulative Stats'!D96</f>
        <v>18</v>
      </c>
      <c r="E132" s="10">
        <f>'[4]Cumulative Stats'!E96</f>
        <v>2.5714285714285716</v>
      </c>
      <c r="F132" s="2">
        <f>'[4]Cumulative Stats'!F96</f>
        <v>12</v>
      </c>
      <c r="G132" s="2">
        <f>'[4]Cumulative Stats'!G96</f>
        <v>0</v>
      </c>
      <c r="H132" s="2">
        <f>'[4]Cumulative Stats'!H96</f>
        <v>0</v>
      </c>
      <c r="I132">
        <f t="shared" si="2"/>
        <v>1</v>
      </c>
      <c r="J132">
        <f>IF(C132&gt;=6.25*PASSING!$B$1,1,0)</f>
        <v>0</v>
      </c>
      <c r="L132" s="112" t="str">
        <f>'[9]Cumulative Stats'!A117</f>
        <v>Miller,C</v>
      </c>
      <c r="M132" s="112" t="str">
        <f>'[9]Cumulative Stats'!B117</f>
        <v>Mch</v>
      </c>
      <c r="N132" s="112">
        <f>'[9]Cumulative Stats'!C117</f>
        <v>13</v>
      </c>
      <c r="O132" s="112">
        <f>'[9]Cumulative Stats'!D117</f>
        <v>122</v>
      </c>
      <c r="P132" s="10">
        <f>'[9]Cumulative Stats'!E117</f>
        <v>9.384615384615385</v>
      </c>
      <c r="Q132" s="112">
        <f>'[9]Cumulative Stats'!F117</f>
        <v>19</v>
      </c>
      <c r="R132" s="112">
        <f>'[9]Cumulative Stats'!G117</f>
        <v>0</v>
      </c>
      <c r="S132" s="112">
        <f>'[9]Cumulative Stats'!H117</f>
        <v>0</v>
      </c>
      <c r="T132" s="11">
        <f>+N132/PASSING!$B$1*16</f>
        <v>11.555555555555555</v>
      </c>
      <c r="U132">
        <f>IF(N132&gt;=2*PASSING!$B$1,1,0)</f>
        <v>0</v>
      </c>
    </row>
    <row r="133" spans="1:21" x14ac:dyDescent="0.15">
      <c r="A133" s="112" t="s">
        <v>291</v>
      </c>
      <c r="B133" s="2" t="s">
        <v>292</v>
      </c>
      <c r="C133" s="2">
        <f>+$C$361</f>
        <v>2</v>
      </c>
      <c r="D133" s="2">
        <f>+$D$361</f>
        <v>17</v>
      </c>
      <c r="E133" s="10">
        <f>+$E$361</f>
        <v>8.5</v>
      </c>
      <c r="F133" s="2">
        <f>+$F$361</f>
        <v>15</v>
      </c>
      <c r="G133" s="2">
        <f>+$G$361</f>
        <v>0</v>
      </c>
      <c r="H133" s="2">
        <f>+$H$361</f>
        <v>0</v>
      </c>
      <c r="I133">
        <f t="shared" si="2"/>
        <v>1</v>
      </c>
      <c r="J133">
        <f>IF(C133&gt;=6.25*PASSING!$B$1,1,0)</f>
        <v>0</v>
      </c>
      <c r="L133" s="2" t="s">
        <v>321</v>
      </c>
      <c r="M133" s="2" t="str">
        <f>'[15]Cumulative Stats'!B119</f>
        <v>Pit</v>
      </c>
      <c r="N133" s="2">
        <f>'[15]Cumulative Stats'!C119</f>
        <v>13</v>
      </c>
      <c r="O133" s="2">
        <f>'[15]Cumulative Stats'!D119</f>
        <v>112</v>
      </c>
      <c r="P133" s="10">
        <f>'[15]Cumulative Stats'!E119</f>
        <v>8.615384615384615</v>
      </c>
      <c r="Q133" s="2">
        <f>'[15]Cumulative Stats'!F119</f>
        <v>15</v>
      </c>
      <c r="R133" s="2">
        <f>'[15]Cumulative Stats'!G119</f>
        <v>1</v>
      </c>
      <c r="S133" s="2">
        <f>'[15]Cumulative Stats'!H119</f>
        <v>0</v>
      </c>
      <c r="T133" s="11">
        <f>+N133/PASSING!$B$1*16</f>
        <v>11.555555555555555</v>
      </c>
      <c r="U133">
        <f>IF(N133&gt;=2*PASSING!$B$1,1,0)</f>
        <v>0</v>
      </c>
    </row>
    <row r="134" spans="1:21" x14ac:dyDescent="0.15">
      <c r="A134" s="2" t="str">
        <f>'[12]Cumulative Stats'!A94</f>
        <v>Grant</v>
      </c>
      <c r="B134" s="2" t="str">
        <f>'[12]Cumulative Stats'!B94</f>
        <v>Oak</v>
      </c>
      <c r="C134" s="2">
        <f>'[12]Cumulative Stats'!C94</f>
        <v>4</v>
      </c>
      <c r="D134" s="2">
        <f>'[12]Cumulative Stats'!D94</f>
        <v>16</v>
      </c>
      <c r="E134" s="10">
        <f>'[12]Cumulative Stats'!E94</f>
        <v>4</v>
      </c>
      <c r="F134" s="2">
        <f>'[12]Cumulative Stats'!F94</f>
        <v>8</v>
      </c>
      <c r="G134" s="2">
        <f>'[12]Cumulative Stats'!G94</f>
        <v>0</v>
      </c>
      <c r="H134" s="2">
        <f>'[12]Cumulative Stats'!H94</f>
        <v>0</v>
      </c>
      <c r="I134">
        <f t="shared" si="2"/>
        <v>1</v>
      </c>
      <c r="J134">
        <f>IF(C134&gt;=6.25*PASSING!$B$1,1,0)</f>
        <v>0</v>
      </c>
      <c r="L134" s="2" t="str">
        <f>'[7]Cumulative Stats'!A119</f>
        <v>Scott,F</v>
      </c>
      <c r="M134" s="2" t="str">
        <f>'[7]Cumulative Stats'!B119</f>
        <v>LA</v>
      </c>
      <c r="N134" s="2">
        <f>'[7]Cumulative Stats'!C119</f>
        <v>12</v>
      </c>
      <c r="O134" s="2">
        <f>'[7]Cumulative Stats'!D119</f>
        <v>159</v>
      </c>
      <c r="P134" s="10">
        <f>'[7]Cumulative Stats'!E119</f>
        <v>13.25</v>
      </c>
      <c r="Q134" s="2">
        <f>'[7]Cumulative Stats'!F119</f>
        <v>22</v>
      </c>
      <c r="R134" s="2">
        <f>'[7]Cumulative Stats'!G119</f>
        <v>1</v>
      </c>
      <c r="S134" s="2">
        <f>'[7]Cumulative Stats'!H119</f>
        <v>0</v>
      </c>
      <c r="T134" s="11">
        <f>+N134/PASSING!$B$1*16</f>
        <v>10.666666666666666</v>
      </c>
      <c r="U134">
        <f>IF(N134&gt;=2*PASSING!$B$1,1,0)</f>
        <v>0</v>
      </c>
    </row>
    <row r="135" spans="1:21" x14ac:dyDescent="0.15">
      <c r="A135" s="2" t="str">
        <f>'[17]Cumulative Stats'!A93</f>
        <v>Gillespie</v>
      </c>
      <c r="B135" s="2" t="str">
        <f>'[17]Cumulative Stats'!B93</f>
        <v>TB</v>
      </c>
      <c r="C135" s="2">
        <f>'[17]Cumulative Stats'!C93</f>
        <v>4</v>
      </c>
      <c r="D135" s="2">
        <f>'[17]Cumulative Stats'!D93</f>
        <v>15</v>
      </c>
      <c r="E135" s="10">
        <f>'[17]Cumulative Stats'!E93</f>
        <v>3.75</v>
      </c>
      <c r="F135" s="2">
        <f>'[17]Cumulative Stats'!F93</f>
        <v>14</v>
      </c>
      <c r="G135" s="2">
        <f>'[17]Cumulative Stats'!G93</f>
        <v>0</v>
      </c>
      <c r="H135" s="2">
        <f>'[17]Cumulative Stats'!H93</f>
        <v>0</v>
      </c>
      <c r="I135">
        <f t="shared" si="2"/>
        <v>1</v>
      </c>
      <c r="J135">
        <f>IF(C135&gt;=6.25*PASSING!$B$1,1,0)</f>
        <v>0</v>
      </c>
      <c r="L135" s="2" t="str">
        <f>'[15]Cumulative Stats'!A111</f>
        <v>Dirden</v>
      </c>
      <c r="M135" s="2" t="str">
        <f>'[15]Cumulative Stats'!B111</f>
        <v>Pit</v>
      </c>
      <c r="N135" s="2">
        <f>'[15]Cumulative Stats'!C111</f>
        <v>12</v>
      </c>
      <c r="O135" s="2">
        <f>'[15]Cumulative Stats'!D111</f>
        <v>133</v>
      </c>
      <c r="P135" s="10">
        <f>'[15]Cumulative Stats'!E111</f>
        <v>11.083333333333334</v>
      </c>
      <c r="Q135" s="2">
        <f>'[15]Cumulative Stats'!F111</f>
        <v>27</v>
      </c>
      <c r="R135" s="2">
        <f>'[15]Cumulative Stats'!G111</f>
        <v>1</v>
      </c>
      <c r="S135" s="2">
        <f>'[15]Cumulative Stats'!H111</f>
        <v>1</v>
      </c>
      <c r="T135" s="11">
        <f>+N135/PASSING!$B$1*16</f>
        <v>10.666666666666666</v>
      </c>
      <c r="U135">
        <f>IF(N135&gt;=2*PASSING!$B$1,1,0)</f>
        <v>0</v>
      </c>
    </row>
    <row r="136" spans="1:21" x14ac:dyDescent="0.15">
      <c r="A136" s="2" t="str">
        <f>'[8]Cumulative Stats'!A102</f>
        <v>White,B</v>
      </c>
      <c r="B136" s="2" t="str">
        <f>'[8]Cumulative Stats'!B102</f>
        <v>Mem</v>
      </c>
      <c r="C136" s="2">
        <f>'[8]Cumulative Stats'!C102</f>
        <v>6</v>
      </c>
      <c r="D136" s="2">
        <f>'[8]Cumulative Stats'!D102</f>
        <v>15</v>
      </c>
      <c r="E136" s="10">
        <f>'[8]Cumulative Stats'!E102</f>
        <v>2.5</v>
      </c>
      <c r="F136" s="2">
        <f>'[8]Cumulative Stats'!F102</f>
        <v>7</v>
      </c>
      <c r="G136" s="2">
        <f>'[8]Cumulative Stats'!G102</f>
        <v>0</v>
      </c>
      <c r="H136" s="2">
        <f>'[8]Cumulative Stats'!H102</f>
        <v>0</v>
      </c>
      <c r="I136">
        <f t="shared" si="2"/>
        <v>1</v>
      </c>
      <c r="J136">
        <f>IF(C136&gt;=6.25*PASSING!$B$1,1,0)</f>
        <v>0</v>
      </c>
      <c r="L136" s="2" t="str">
        <f>'[13]Cumulative Stats'!A119</f>
        <v>Ragsdale</v>
      </c>
      <c r="M136" s="2" t="str">
        <f>'[13]Cumulative Stats'!B119</f>
        <v>Okl</v>
      </c>
      <c r="N136" s="2">
        <f>'[13]Cumulative Stats'!C119</f>
        <v>12</v>
      </c>
      <c r="O136" s="2">
        <f>'[13]Cumulative Stats'!D119</f>
        <v>87</v>
      </c>
      <c r="P136" s="10">
        <f>'[13]Cumulative Stats'!E119</f>
        <v>7.25</v>
      </c>
      <c r="Q136" s="2">
        <f>'[13]Cumulative Stats'!F119</f>
        <v>18</v>
      </c>
      <c r="R136" s="2">
        <f>'[13]Cumulative Stats'!G119</f>
        <v>0</v>
      </c>
      <c r="S136" s="2">
        <f>'[13]Cumulative Stats'!H119</f>
        <v>1</v>
      </c>
      <c r="T136" s="11">
        <f>+N136/PASSING!$B$1*16</f>
        <v>10.666666666666666</v>
      </c>
      <c r="U136">
        <f>IF(N136&gt;=2*PASSING!$B$1,1,0)</f>
        <v>0</v>
      </c>
    </row>
    <row r="137" spans="1:21" x14ac:dyDescent="0.15">
      <c r="A137" s="2" t="s">
        <v>304</v>
      </c>
      <c r="B137" s="2" t="str">
        <f>'[6]Cumulative Stats'!B91</f>
        <v>Jac</v>
      </c>
      <c r="C137" s="2">
        <f>'[6]Cumulative Stats'!C91</f>
        <v>3</v>
      </c>
      <c r="D137" s="2">
        <f>'[6]Cumulative Stats'!D91</f>
        <v>14</v>
      </c>
      <c r="E137" s="10">
        <f>'[6]Cumulative Stats'!E91</f>
        <v>4.666666666666667</v>
      </c>
      <c r="F137" s="2">
        <f>'[6]Cumulative Stats'!F91</f>
        <v>10</v>
      </c>
      <c r="G137" s="2">
        <f>'[6]Cumulative Stats'!G91</f>
        <v>0</v>
      </c>
      <c r="H137" s="2">
        <f>'[6]Cumulative Stats'!H91</f>
        <v>0</v>
      </c>
      <c r="I137">
        <f t="shared" si="2"/>
        <v>1</v>
      </c>
      <c r="J137">
        <f>IF(C137&gt;=6.25*PASSING!$B$1,1,0)</f>
        <v>0</v>
      </c>
      <c r="L137" s="2" t="str">
        <f>'[3]Cumulative Stats'!A123</f>
        <v>Stone</v>
      </c>
      <c r="M137" s="2" t="str">
        <f>'[3]Cumulative Stats'!B123</f>
        <v>Chi</v>
      </c>
      <c r="N137" s="2">
        <f>'[3]Cumulative Stats'!C123</f>
        <v>12</v>
      </c>
      <c r="O137" s="2">
        <f>'[3]Cumulative Stats'!D123</f>
        <v>75</v>
      </c>
      <c r="P137" s="10">
        <f>'[3]Cumulative Stats'!E123</f>
        <v>6.25</v>
      </c>
      <c r="Q137" s="2">
        <f>'[3]Cumulative Stats'!F123</f>
        <v>13</v>
      </c>
      <c r="R137" s="2">
        <f>'[3]Cumulative Stats'!G123</f>
        <v>0</v>
      </c>
      <c r="S137" s="2">
        <f>'[3]Cumulative Stats'!H123</f>
        <v>0</v>
      </c>
      <c r="T137" s="11">
        <f>+N137/PASSING!$B$1*16</f>
        <v>10.666666666666666</v>
      </c>
      <c r="U137">
        <f>IF(N137&gt;=2*PASSING!$B$1,1,0)</f>
        <v>0</v>
      </c>
    </row>
    <row r="138" spans="1:21" x14ac:dyDescent="0.15">
      <c r="A138" s="2" t="str">
        <f>'[15]Cumulative Stats'!A90</f>
        <v>Albright</v>
      </c>
      <c r="B138" s="2" t="str">
        <f>'[15]Cumulative Stats'!B90</f>
        <v>Pit</v>
      </c>
      <c r="C138" s="2">
        <f>'[15]Cumulative Stats'!C90</f>
        <v>6</v>
      </c>
      <c r="D138" s="2">
        <f>'[15]Cumulative Stats'!D90</f>
        <v>14</v>
      </c>
      <c r="E138" s="10">
        <f>'[15]Cumulative Stats'!E90</f>
        <v>2.3333333333333335</v>
      </c>
      <c r="F138" s="2">
        <f>'[15]Cumulative Stats'!F90</f>
        <v>6</v>
      </c>
      <c r="G138" s="2">
        <f>'[15]Cumulative Stats'!G90</f>
        <v>0</v>
      </c>
      <c r="H138" s="2">
        <f>'[15]Cumulative Stats'!H90</f>
        <v>1</v>
      </c>
      <c r="I138">
        <f t="shared" si="2"/>
        <v>1</v>
      </c>
      <c r="J138">
        <f>IF(C138&gt;=6.25*PASSING!$B$1,1,0)</f>
        <v>0</v>
      </c>
      <c r="L138" s="2" t="str">
        <f>'[10]Cumulative Stats'!A115</f>
        <v>McConnaughey</v>
      </c>
      <c r="M138" s="2" t="str">
        <f>'[10]Cumulative Stats'!B115</f>
        <v>NJ</v>
      </c>
      <c r="N138" s="2">
        <f>'[10]Cumulative Stats'!C115</f>
        <v>11</v>
      </c>
      <c r="O138" s="2">
        <f>'[10]Cumulative Stats'!D115</f>
        <v>166</v>
      </c>
      <c r="P138" s="10">
        <f>'[10]Cumulative Stats'!E115</f>
        <v>15.090909090909092</v>
      </c>
      <c r="Q138" s="2">
        <f>'[10]Cumulative Stats'!F115</f>
        <v>32</v>
      </c>
      <c r="R138" s="2">
        <f>'[10]Cumulative Stats'!G115</f>
        <v>3</v>
      </c>
      <c r="S138" s="2">
        <f>'[10]Cumulative Stats'!H115</f>
        <v>0</v>
      </c>
      <c r="T138" s="11">
        <f>+N138/PASSING!$B$1*16</f>
        <v>9.7777777777777786</v>
      </c>
      <c r="U138">
        <f>IF(N138&gt;=2*PASSING!$B$1,1,0)</f>
        <v>0</v>
      </c>
    </row>
    <row r="139" spans="1:21" x14ac:dyDescent="0.15">
      <c r="A139" s="2" t="str">
        <f>'[5]Cumulative Stats'!A99</f>
        <v>Sanders</v>
      </c>
      <c r="B139" s="2" t="str">
        <f>'[5]Cumulative Stats'!B99</f>
        <v>Hou</v>
      </c>
      <c r="C139" s="2">
        <f>'[5]Cumulative Stats'!C99</f>
        <v>11</v>
      </c>
      <c r="D139" s="2">
        <f>'[5]Cumulative Stats'!D99</f>
        <v>14</v>
      </c>
      <c r="E139" s="10">
        <f>'[5]Cumulative Stats'!E99</f>
        <v>1.2727272727272727</v>
      </c>
      <c r="F139" s="2">
        <f>'[5]Cumulative Stats'!F99</f>
        <v>12</v>
      </c>
      <c r="G139" s="2">
        <f>'[5]Cumulative Stats'!G99</f>
        <v>0</v>
      </c>
      <c r="H139" s="2">
        <f>'[5]Cumulative Stats'!H99</f>
        <v>0</v>
      </c>
      <c r="I139">
        <f t="shared" si="2"/>
        <v>1</v>
      </c>
      <c r="J139">
        <f>IF(C139&gt;=6.25*PASSING!$B$1,1,0)</f>
        <v>0</v>
      </c>
      <c r="L139" s="2" t="s">
        <v>308</v>
      </c>
      <c r="M139" s="2" t="str">
        <f>'[13]Cumulative Stats'!B115</f>
        <v>Okl</v>
      </c>
      <c r="N139" s="2">
        <f>'[13]Cumulative Stats'!C115</f>
        <v>11</v>
      </c>
      <c r="O139" s="2">
        <f>'[13]Cumulative Stats'!D115</f>
        <v>112</v>
      </c>
      <c r="P139" s="10">
        <f>'[13]Cumulative Stats'!E115</f>
        <v>10.181818181818182</v>
      </c>
      <c r="Q139" s="2">
        <f>'[13]Cumulative Stats'!F115</f>
        <v>19</v>
      </c>
      <c r="R139" s="2">
        <f>'[13]Cumulative Stats'!G115</f>
        <v>1</v>
      </c>
      <c r="S139" s="2">
        <f>'[13]Cumulative Stats'!H115</f>
        <v>1</v>
      </c>
      <c r="T139" s="11">
        <f>+N139/PASSING!$B$1*16</f>
        <v>9.7777777777777786</v>
      </c>
      <c r="U139">
        <f>IF(N139&gt;=2*PASSING!$B$1,1,0)</f>
        <v>0</v>
      </c>
    </row>
    <row r="140" spans="1:21" x14ac:dyDescent="0.15">
      <c r="A140" s="2" t="str">
        <f>'[13]Cumulative Stats'!A93</f>
        <v>Hill</v>
      </c>
      <c r="B140" s="2" t="str">
        <f>'[13]Cumulative Stats'!B93</f>
        <v>Okl</v>
      </c>
      <c r="C140" s="2">
        <f>'[13]Cumulative Stats'!C93</f>
        <v>1</v>
      </c>
      <c r="D140" s="2">
        <f>'[13]Cumulative Stats'!D93</f>
        <v>13</v>
      </c>
      <c r="E140" s="10">
        <f>'[13]Cumulative Stats'!E93</f>
        <v>13</v>
      </c>
      <c r="F140" s="2">
        <f>'[13]Cumulative Stats'!F93</f>
        <v>13</v>
      </c>
      <c r="G140" s="2">
        <f>'[13]Cumulative Stats'!G93</f>
        <v>0</v>
      </c>
      <c r="H140" s="2">
        <f>'[13]Cumulative Stats'!H93</f>
        <v>0</v>
      </c>
      <c r="I140">
        <f t="shared" si="2"/>
        <v>1</v>
      </c>
      <c r="J140">
        <f>IF(C140&gt;=6.25*PASSING!$B$1,1,0)</f>
        <v>0</v>
      </c>
      <c r="L140" s="2" t="str">
        <f>'[16]Cumulative Stats'!A123</f>
        <v>Works</v>
      </c>
      <c r="M140" s="2" t="str">
        <f>'[16]Cumulative Stats'!B123</f>
        <v>SA</v>
      </c>
      <c r="N140" s="2">
        <f>'[16]Cumulative Stats'!C123</f>
        <v>11</v>
      </c>
      <c r="O140" s="2">
        <f>'[16]Cumulative Stats'!D123</f>
        <v>97</v>
      </c>
      <c r="P140" s="10">
        <f>'[16]Cumulative Stats'!E123</f>
        <v>8.8181818181818183</v>
      </c>
      <c r="Q140" s="2">
        <f>'[16]Cumulative Stats'!F123</f>
        <v>16</v>
      </c>
      <c r="R140" s="2">
        <f>'[16]Cumulative Stats'!G123</f>
        <v>0</v>
      </c>
      <c r="S140" s="2">
        <f>'[16]Cumulative Stats'!H123</f>
        <v>1</v>
      </c>
      <c r="T140" s="11">
        <f>+N140/PASSING!$B$1*16</f>
        <v>9.7777777777777786</v>
      </c>
      <c r="U140">
        <f>IF(N140&gt;=2*PASSING!$B$1,1,0)</f>
        <v>0</v>
      </c>
    </row>
    <row r="141" spans="1:21" x14ac:dyDescent="0.15">
      <c r="A141" s="2" t="str">
        <f>'[5]Cumulative Stats'!A98</f>
        <v>McNeil</v>
      </c>
      <c r="B141" s="2" t="str">
        <f>'[5]Cumulative Stats'!B98</f>
        <v>Hou</v>
      </c>
      <c r="C141" s="2">
        <f>'[5]Cumulative Stats'!C98</f>
        <v>1</v>
      </c>
      <c r="D141" s="2">
        <f>'[5]Cumulative Stats'!D98</f>
        <v>13</v>
      </c>
      <c r="E141" s="10">
        <f>'[5]Cumulative Stats'!E98</f>
        <v>13</v>
      </c>
      <c r="F141" s="2">
        <f>'[5]Cumulative Stats'!F98</f>
        <v>13</v>
      </c>
      <c r="G141" s="2">
        <f>'[5]Cumulative Stats'!G98</f>
        <v>0</v>
      </c>
      <c r="H141" s="2">
        <f>'[5]Cumulative Stats'!H98</f>
        <v>0</v>
      </c>
      <c r="I141">
        <f t="shared" si="2"/>
        <v>1</v>
      </c>
      <c r="J141">
        <f>IF(C141&gt;=6.25*PASSING!$B$1,1,0)</f>
        <v>0</v>
      </c>
      <c r="L141" s="112" t="str">
        <f>'[4]Cumulative Stats'!A114</f>
        <v>Johnson,B</v>
      </c>
      <c r="M141" s="2" t="str">
        <f>'[4]Cumulative Stats'!B114</f>
        <v>Den</v>
      </c>
      <c r="N141" s="2">
        <f>'[4]Cumulative Stats'!C114</f>
        <v>10</v>
      </c>
      <c r="O141" s="2">
        <f>'[4]Cumulative Stats'!D114</f>
        <v>197</v>
      </c>
      <c r="P141" s="10">
        <f>'[4]Cumulative Stats'!E114</f>
        <v>19.7</v>
      </c>
      <c r="Q141" s="2">
        <f>'[4]Cumulative Stats'!F114</f>
        <v>38</v>
      </c>
      <c r="R141" s="2">
        <f>'[4]Cumulative Stats'!G114</f>
        <v>3</v>
      </c>
      <c r="S141" s="2">
        <f>'[4]Cumulative Stats'!H114</f>
        <v>0</v>
      </c>
      <c r="T141" s="11">
        <f>+N141/PASSING!$B$1*16</f>
        <v>8.8888888888888893</v>
      </c>
      <c r="U141">
        <f>IF(N141&gt;=2*PASSING!$B$1,1,0)</f>
        <v>0</v>
      </c>
    </row>
    <row r="142" spans="1:21" x14ac:dyDescent="0.15">
      <c r="A142" s="2" t="str">
        <f>'[4]Cumulative Stats'!A91</f>
        <v>Gagliano</v>
      </c>
      <c r="B142" s="2" t="str">
        <f>'[4]Cumulative Stats'!B91</f>
        <v>Den</v>
      </c>
      <c r="C142" s="2">
        <f>'[4]Cumulative Stats'!C91</f>
        <v>2</v>
      </c>
      <c r="D142" s="2">
        <f>'[4]Cumulative Stats'!D91</f>
        <v>13</v>
      </c>
      <c r="E142" s="10">
        <f>'[4]Cumulative Stats'!E91</f>
        <v>6.5</v>
      </c>
      <c r="F142" s="2">
        <f>'[4]Cumulative Stats'!F91</f>
        <v>8</v>
      </c>
      <c r="G142" s="2">
        <f>'[4]Cumulative Stats'!G91</f>
        <v>0</v>
      </c>
      <c r="H142" s="2">
        <f>'[4]Cumulative Stats'!H91</f>
        <v>0</v>
      </c>
      <c r="I142">
        <f t="shared" si="2"/>
        <v>1</v>
      </c>
      <c r="J142">
        <f>IF(C142&gt;=6.25*PASSING!$B$1,1,0)</f>
        <v>0</v>
      </c>
      <c r="L142" s="2" t="str">
        <f>'[16]Cumulative Stats'!A116</f>
        <v>Parker</v>
      </c>
      <c r="M142" s="2" t="str">
        <f>'[16]Cumulative Stats'!B116</f>
        <v>SA</v>
      </c>
      <c r="N142" s="2">
        <f>'[16]Cumulative Stats'!C116</f>
        <v>10</v>
      </c>
      <c r="O142" s="2">
        <f>'[16]Cumulative Stats'!D116</f>
        <v>174</v>
      </c>
      <c r="P142" s="10">
        <f>'[16]Cumulative Stats'!E116</f>
        <v>17.399999999999999</v>
      </c>
      <c r="Q142" s="2">
        <f>'[16]Cumulative Stats'!F116</f>
        <v>42</v>
      </c>
      <c r="R142" s="2">
        <f>'[16]Cumulative Stats'!G116</f>
        <v>1</v>
      </c>
      <c r="S142" s="2">
        <f>'[16]Cumulative Stats'!H116</f>
        <v>0</v>
      </c>
      <c r="T142" s="11">
        <f>+N142/PASSING!$B$1*16</f>
        <v>8.8888888888888893</v>
      </c>
      <c r="U142">
        <f>IF(N142&gt;=2*PASSING!$B$1,1,0)</f>
        <v>0</v>
      </c>
    </row>
    <row r="143" spans="1:21" x14ac:dyDescent="0.15">
      <c r="A143" s="2" t="str">
        <f>'[11]Cumulative Stats'!A94</f>
        <v>Lockett</v>
      </c>
      <c r="B143" s="2" t="str">
        <f>'[11]Cumulative Stats'!B94</f>
        <v>NO</v>
      </c>
      <c r="C143" s="2">
        <f>'[11]Cumulative Stats'!C94</f>
        <v>3</v>
      </c>
      <c r="D143" s="2">
        <f>'[11]Cumulative Stats'!D94</f>
        <v>13</v>
      </c>
      <c r="E143" s="10">
        <f>'[11]Cumulative Stats'!E94</f>
        <v>4.333333333333333</v>
      </c>
      <c r="F143" s="2">
        <f>'[11]Cumulative Stats'!F94</f>
        <v>16</v>
      </c>
      <c r="G143" s="2">
        <f>'[11]Cumulative Stats'!G94</f>
        <v>0</v>
      </c>
      <c r="H143" s="2">
        <f>'[11]Cumulative Stats'!H94</f>
        <v>1</v>
      </c>
      <c r="I143">
        <f t="shared" si="2"/>
        <v>1</v>
      </c>
      <c r="J143">
        <f>IF(C143&gt;=6.25*PASSING!$B$1,1,0)</f>
        <v>0</v>
      </c>
      <c r="L143" s="2" t="str">
        <f>'[15]Cumulative Stats'!A123</f>
        <v>Shaw</v>
      </c>
      <c r="M143" s="2" t="str">
        <f>'[15]Cumulative Stats'!B123</f>
        <v>Pit</v>
      </c>
      <c r="N143" s="2">
        <f>'[15]Cumulative Stats'!C123</f>
        <v>10</v>
      </c>
      <c r="O143" s="2">
        <f>'[15]Cumulative Stats'!D123</f>
        <v>141</v>
      </c>
      <c r="P143" s="10">
        <f>'[15]Cumulative Stats'!E123</f>
        <v>14.1</v>
      </c>
      <c r="Q143" s="2">
        <f>'[15]Cumulative Stats'!F123</f>
        <v>28</v>
      </c>
      <c r="R143" s="2">
        <f>'[15]Cumulative Stats'!G123</f>
        <v>0</v>
      </c>
      <c r="S143" s="2">
        <f>'[15]Cumulative Stats'!H123</f>
        <v>0</v>
      </c>
      <c r="T143" s="11">
        <f>+N143/PASSING!$B$1*16</f>
        <v>8.8888888888888893</v>
      </c>
      <c r="U143">
        <f>IF(N143&gt;=2*PASSING!$B$1,1,0)</f>
        <v>0</v>
      </c>
    </row>
    <row r="144" spans="1:21" x14ac:dyDescent="0.15">
      <c r="A144" s="2" t="str">
        <f>'[15]Cumulative Stats'!A103</f>
        <v>Rozantz</v>
      </c>
      <c r="B144" s="2" t="str">
        <f>'[15]Cumulative Stats'!B103</f>
        <v>Pit</v>
      </c>
      <c r="C144" s="2">
        <f>'[15]Cumulative Stats'!C103</f>
        <v>12</v>
      </c>
      <c r="D144" s="2">
        <f>'[15]Cumulative Stats'!D103</f>
        <v>13</v>
      </c>
      <c r="E144" s="10">
        <f>'[15]Cumulative Stats'!E103</f>
        <v>1.0833333333333333</v>
      </c>
      <c r="F144" s="2">
        <f>'[15]Cumulative Stats'!F103</f>
        <v>5</v>
      </c>
      <c r="G144" s="2">
        <f>'[15]Cumulative Stats'!G103</f>
        <v>1</v>
      </c>
      <c r="H144" s="2">
        <f>'[15]Cumulative Stats'!H103</f>
        <v>3</v>
      </c>
      <c r="I144">
        <f t="shared" si="2"/>
        <v>1</v>
      </c>
      <c r="J144">
        <f>IF(C144&gt;=6.25*PASSING!$B$1,1,0)</f>
        <v>0</v>
      </c>
      <c r="L144" s="112" t="s">
        <v>360</v>
      </c>
      <c r="M144" s="2" t="s">
        <v>340</v>
      </c>
      <c r="N144" s="2">
        <f>+$Z$373</f>
        <v>10</v>
      </c>
      <c r="O144" s="2">
        <f>+$AA$373</f>
        <v>130</v>
      </c>
      <c r="P144" s="10">
        <f>+$AB$373</f>
        <v>13</v>
      </c>
      <c r="Q144" s="2">
        <f>+$AC$373</f>
        <v>22</v>
      </c>
      <c r="R144" s="2">
        <f>+$AD$373</f>
        <v>0</v>
      </c>
      <c r="S144" s="2">
        <f>+$AE$373</f>
        <v>0</v>
      </c>
      <c r="T144" s="11">
        <f>+N144/PASSING!$B$1*16</f>
        <v>8.8888888888888893</v>
      </c>
      <c r="U144">
        <f>IF(N144&gt;=2*PASSING!$B$1,1,0)</f>
        <v>0</v>
      </c>
    </row>
    <row r="145" spans="1:21" x14ac:dyDescent="0.15">
      <c r="A145" s="2" t="str">
        <f>'[12]Cumulative Stats'!A91</f>
        <v>Banks</v>
      </c>
      <c r="B145" s="2" t="str">
        <f>'[12]Cumulative Stats'!B91</f>
        <v>Oak</v>
      </c>
      <c r="C145" s="2">
        <f>'[12]Cumulative Stats'!C91</f>
        <v>1</v>
      </c>
      <c r="D145" s="2">
        <f>'[12]Cumulative Stats'!D91</f>
        <v>12</v>
      </c>
      <c r="E145" s="10">
        <f>'[12]Cumulative Stats'!E91</f>
        <v>12</v>
      </c>
      <c r="F145" s="2">
        <f>'[12]Cumulative Stats'!F91</f>
        <v>12</v>
      </c>
      <c r="G145" s="2">
        <f>'[12]Cumulative Stats'!G91</f>
        <v>0</v>
      </c>
      <c r="H145" s="2">
        <f>'[12]Cumulative Stats'!H91</f>
        <v>0</v>
      </c>
      <c r="I145">
        <f t="shared" si="2"/>
        <v>1</v>
      </c>
      <c r="J145">
        <f>IF(C145&gt;=6.25*PASSING!$B$1,1,0)</f>
        <v>0</v>
      </c>
      <c r="L145" s="112" t="str">
        <f>'[16]Cumulative Stats'!A117</f>
        <v>Penn-White</v>
      </c>
      <c r="M145" s="2" t="str">
        <f>'[16]Cumulative Stats'!B117</f>
        <v>SA</v>
      </c>
      <c r="N145" s="2">
        <f>'[16]Cumulative Stats'!C117</f>
        <v>10</v>
      </c>
      <c r="O145" s="2">
        <f>'[16]Cumulative Stats'!D117</f>
        <v>120</v>
      </c>
      <c r="P145" s="10">
        <f>'[16]Cumulative Stats'!E117</f>
        <v>12</v>
      </c>
      <c r="Q145" s="2">
        <f>'[16]Cumulative Stats'!F117</f>
        <v>25</v>
      </c>
      <c r="R145" s="2">
        <f>'[16]Cumulative Stats'!G117</f>
        <v>0</v>
      </c>
      <c r="S145" s="2">
        <f>'[16]Cumulative Stats'!H117</f>
        <v>0</v>
      </c>
      <c r="T145" s="11">
        <f>+N145/PASSING!$B$1*16</f>
        <v>8.8888888888888893</v>
      </c>
      <c r="U145">
        <f>IF(N145&gt;=2*PASSING!$B$1,1,0)</f>
        <v>0</v>
      </c>
    </row>
    <row r="146" spans="1:21" x14ac:dyDescent="0.15">
      <c r="A146" s="2" t="str">
        <f>'[6]Cumulative Stats'!A90</f>
        <v>Bergmann</v>
      </c>
      <c r="B146" s="2" t="str">
        <f>'[6]Cumulative Stats'!B90</f>
        <v>Jac</v>
      </c>
      <c r="C146" s="2">
        <f>'[6]Cumulative Stats'!C90</f>
        <v>1</v>
      </c>
      <c r="D146" s="2">
        <f>'[6]Cumulative Stats'!D90</f>
        <v>12</v>
      </c>
      <c r="E146" s="10">
        <f>'[6]Cumulative Stats'!E90</f>
        <v>12</v>
      </c>
      <c r="F146" s="2">
        <f>'[6]Cumulative Stats'!F90</f>
        <v>12</v>
      </c>
      <c r="G146" s="2">
        <f>'[6]Cumulative Stats'!G90</f>
        <v>0</v>
      </c>
      <c r="H146" s="2">
        <f>'[6]Cumulative Stats'!H90</f>
        <v>0</v>
      </c>
      <c r="I146">
        <f t="shared" si="2"/>
        <v>1</v>
      </c>
      <c r="J146">
        <f>IF(C146&gt;=6.25*PASSING!$B$1,1,0)</f>
        <v>0</v>
      </c>
      <c r="L146" s="2" t="str">
        <f>'[16]Cumulative Stats'!A122</f>
        <v>Starks</v>
      </c>
      <c r="M146" s="2" t="str">
        <f>'[16]Cumulative Stats'!B122</f>
        <v>SA</v>
      </c>
      <c r="N146" s="2">
        <f>'[16]Cumulative Stats'!C122</f>
        <v>10</v>
      </c>
      <c r="O146" s="2">
        <f>'[16]Cumulative Stats'!D122</f>
        <v>116</v>
      </c>
      <c r="P146" s="10">
        <f>'[16]Cumulative Stats'!E122</f>
        <v>11.6</v>
      </c>
      <c r="Q146" s="2">
        <f>'[16]Cumulative Stats'!F122</f>
        <v>30</v>
      </c>
      <c r="R146" s="2">
        <f>'[16]Cumulative Stats'!G122</f>
        <v>0</v>
      </c>
      <c r="S146" s="2">
        <f>'[16]Cumulative Stats'!H122</f>
        <v>0</v>
      </c>
      <c r="T146" s="11">
        <f>+N146/PASSING!$B$1*16</f>
        <v>8.8888888888888893</v>
      </c>
      <c r="U146">
        <f>IF(N146&gt;=2*PASSING!$B$1,1,0)</f>
        <v>0</v>
      </c>
    </row>
    <row r="147" spans="1:21" x14ac:dyDescent="0.15">
      <c r="A147" s="2" t="str">
        <f>'[5]Cumulative Stats'!A91</f>
        <v>Courville</v>
      </c>
      <c r="B147" s="2" t="str">
        <f>'[5]Cumulative Stats'!B91</f>
        <v>Hou</v>
      </c>
      <c r="C147" s="2">
        <f>'[5]Cumulative Stats'!C91</f>
        <v>1</v>
      </c>
      <c r="D147" s="2">
        <f>'[5]Cumulative Stats'!D91</f>
        <v>11</v>
      </c>
      <c r="E147" s="10">
        <f>'[5]Cumulative Stats'!E91</f>
        <v>11</v>
      </c>
      <c r="F147" s="2">
        <f>'[5]Cumulative Stats'!F91</f>
        <v>11</v>
      </c>
      <c r="G147" s="2">
        <f>'[5]Cumulative Stats'!G91</f>
        <v>0</v>
      </c>
      <c r="H147" s="2">
        <f>'[5]Cumulative Stats'!H91</f>
        <v>1</v>
      </c>
      <c r="I147">
        <f t="shared" si="2"/>
        <v>1</v>
      </c>
      <c r="J147">
        <f>IF(C147&gt;=6.25*PASSING!$B$1,1,0)</f>
        <v>0</v>
      </c>
      <c r="L147" s="112" t="str">
        <f>'[16]Cumulative Stats'!A114</f>
        <v>Hagen</v>
      </c>
      <c r="M147" s="112" t="str">
        <f>'[16]Cumulative Stats'!B114</f>
        <v>SA</v>
      </c>
      <c r="N147" s="112">
        <f>'[16]Cumulative Stats'!C114</f>
        <v>10</v>
      </c>
      <c r="O147" s="112">
        <f>'[16]Cumulative Stats'!D114</f>
        <v>115</v>
      </c>
      <c r="P147" s="10">
        <f>'[16]Cumulative Stats'!E114</f>
        <v>11.5</v>
      </c>
      <c r="Q147" s="112">
        <f>'[16]Cumulative Stats'!F114</f>
        <v>26</v>
      </c>
      <c r="R147" s="112">
        <f>'[16]Cumulative Stats'!G114</f>
        <v>0</v>
      </c>
      <c r="S147" s="112">
        <f>'[16]Cumulative Stats'!H114</f>
        <v>0</v>
      </c>
      <c r="T147" s="11">
        <f>+N147/PASSING!$B$1*16</f>
        <v>8.8888888888888893</v>
      </c>
      <c r="U147">
        <f>IF(N147&gt;=2*PASSING!$B$1,1,0)</f>
        <v>0</v>
      </c>
    </row>
    <row r="148" spans="1:21" x14ac:dyDescent="0.15">
      <c r="A148" s="2" t="str">
        <f>'[16]Cumulative Stats'!A105</f>
        <v>Garza</v>
      </c>
      <c r="B148" s="2" t="str">
        <f>'[16]Cumulative Stats'!B105</f>
        <v>SA</v>
      </c>
      <c r="C148" s="2">
        <f>'[16]Cumulative Stats'!C105</f>
        <v>1</v>
      </c>
      <c r="D148" s="2">
        <f>'[16]Cumulative Stats'!D105</f>
        <v>9</v>
      </c>
      <c r="E148" s="10">
        <f>'[16]Cumulative Stats'!E105</f>
        <v>9</v>
      </c>
      <c r="F148" s="2">
        <f>'[16]Cumulative Stats'!F105</f>
        <v>9</v>
      </c>
      <c r="G148" s="2">
        <f>'[16]Cumulative Stats'!G105</f>
        <v>0</v>
      </c>
      <c r="H148" s="2">
        <f>'[16]Cumulative Stats'!H105</f>
        <v>0</v>
      </c>
      <c r="I148">
        <f t="shared" si="2"/>
        <v>1</v>
      </c>
      <c r="J148">
        <f>IF(C148&gt;=6.25*PASSING!$B$1,1,0)</f>
        <v>0</v>
      </c>
      <c r="L148" s="2" t="str">
        <f>'[10]Cumulative Stats'!A113</f>
        <v>Harmon</v>
      </c>
      <c r="M148" s="2" t="str">
        <f>'[10]Cumulative Stats'!B113</f>
        <v>NJ</v>
      </c>
      <c r="N148" s="2">
        <f>'[10]Cumulative Stats'!C113</f>
        <v>10</v>
      </c>
      <c r="O148" s="2">
        <f>'[10]Cumulative Stats'!D113</f>
        <v>94</v>
      </c>
      <c r="P148" s="10">
        <f>'[10]Cumulative Stats'!E113</f>
        <v>9.4</v>
      </c>
      <c r="Q148" s="2">
        <f>'[10]Cumulative Stats'!F113</f>
        <v>20</v>
      </c>
      <c r="R148" s="2">
        <f>'[10]Cumulative Stats'!G113</f>
        <v>1</v>
      </c>
      <c r="S148" s="2">
        <f>'[10]Cumulative Stats'!H113</f>
        <v>0</v>
      </c>
      <c r="T148" s="11">
        <f>+N148/PASSING!$B$1*16</f>
        <v>8.8888888888888893</v>
      </c>
      <c r="U148">
        <f>IF(N148&gt;=2*PASSING!$B$1,1,0)</f>
        <v>0</v>
      </c>
    </row>
    <row r="149" spans="1:21" x14ac:dyDescent="0.15">
      <c r="A149" s="2" t="s">
        <v>328</v>
      </c>
      <c r="B149" s="2" t="str">
        <f>'[5]Cumulative Stats'!B102</f>
        <v>Hou</v>
      </c>
      <c r="C149" s="2">
        <f>'[5]Cumulative Stats'!C102</f>
        <v>1</v>
      </c>
      <c r="D149" s="2">
        <f>'[5]Cumulative Stats'!D102</f>
        <v>9</v>
      </c>
      <c r="E149" s="10">
        <f>'[5]Cumulative Stats'!E102</f>
        <v>9</v>
      </c>
      <c r="F149" s="2">
        <f>'[5]Cumulative Stats'!F102</f>
        <v>9</v>
      </c>
      <c r="G149" s="2">
        <f>'[5]Cumulative Stats'!G102</f>
        <v>0</v>
      </c>
      <c r="H149" s="2">
        <f>'[5]Cumulative Stats'!H102</f>
        <v>0</v>
      </c>
      <c r="I149">
        <f t="shared" si="2"/>
        <v>1</v>
      </c>
      <c r="J149">
        <f>IF(C149&gt;=6.25*PASSING!$B$1,1,0)</f>
        <v>0</v>
      </c>
      <c r="L149" s="2" t="str">
        <f>'[8]Cumulative Stats'!A113</f>
        <v>Heflin</v>
      </c>
      <c r="M149" s="2" t="str">
        <f>'[8]Cumulative Stats'!B113</f>
        <v>Mem</v>
      </c>
      <c r="N149" s="2">
        <f>'[8]Cumulative Stats'!C113</f>
        <v>10</v>
      </c>
      <c r="O149" s="2">
        <f>'[8]Cumulative Stats'!D113</f>
        <v>85</v>
      </c>
      <c r="P149" s="10">
        <f>'[8]Cumulative Stats'!E113</f>
        <v>8.5</v>
      </c>
      <c r="Q149" s="2">
        <f>'[8]Cumulative Stats'!F113</f>
        <v>37</v>
      </c>
      <c r="R149" s="2">
        <f>'[8]Cumulative Stats'!G113</f>
        <v>0</v>
      </c>
      <c r="S149" s="2">
        <f>'[8]Cumulative Stats'!H113</f>
        <v>0</v>
      </c>
      <c r="T149" s="11">
        <f>+N149/PASSING!$B$1*16</f>
        <v>8.8888888888888893</v>
      </c>
      <c r="U149">
        <f>IF(N149&gt;=2*PASSING!$B$1,1,0)</f>
        <v>0</v>
      </c>
    </row>
    <row r="150" spans="1:21" x14ac:dyDescent="0.15">
      <c r="A150" s="2" t="s">
        <v>313</v>
      </c>
      <c r="B150" s="2" t="str">
        <f>'[5]Cumulative Stats'!B95</f>
        <v>Hou</v>
      </c>
      <c r="C150" s="2">
        <f>'[5]Cumulative Stats'!C95</f>
        <v>5</v>
      </c>
      <c r="D150" s="2">
        <f>'[5]Cumulative Stats'!D95</f>
        <v>9</v>
      </c>
      <c r="E150" s="10">
        <f>'[5]Cumulative Stats'!E95</f>
        <v>1.8</v>
      </c>
      <c r="F150" s="2">
        <f>'[5]Cumulative Stats'!F95</f>
        <v>7</v>
      </c>
      <c r="G150" s="2">
        <f>'[5]Cumulative Stats'!G95</f>
        <v>0</v>
      </c>
      <c r="H150" s="2">
        <f>'[5]Cumulative Stats'!H95</f>
        <v>0</v>
      </c>
      <c r="I150">
        <f t="shared" si="2"/>
        <v>1</v>
      </c>
      <c r="J150">
        <f>IF(C150&gt;=6.25*PASSING!$B$1,1,0)</f>
        <v>0</v>
      </c>
      <c r="L150" s="2" t="str">
        <f>'[8]Cumulative Stats'!A111</f>
        <v>Fitzgerald</v>
      </c>
      <c r="M150" s="2" t="str">
        <f>'[8]Cumulative Stats'!B111</f>
        <v>Mem</v>
      </c>
      <c r="N150" s="2">
        <f>'[8]Cumulative Stats'!C111</f>
        <v>9</v>
      </c>
      <c r="O150" s="2">
        <f>'[8]Cumulative Stats'!D111</f>
        <v>59</v>
      </c>
      <c r="P150" s="10">
        <f>'[8]Cumulative Stats'!E111</f>
        <v>6.5555555555555554</v>
      </c>
      <c r="Q150" s="2">
        <f>'[8]Cumulative Stats'!F111</f>
        <v>21</v>
      </c>
      <c r="R150" s="2">
        <f>'[8]Cumulative Stats'!G111</f>
        <v>0</v>
      </c>
      <c r="S150" s="2">
        <f>'[8]Cumulative Stats'!H111</f>
        <v>0</v>
      </c>
      <c r="T150" s="11">
        <f>+N150/PASSING!$B$1*16</f>
        <v>8</v>
      </c>
      <c r="U150">
        <f>IF(N150&gt;=2*PASSING!$B$1,1,0)</f>
        <v>0</v>
      </c>
    </row>
    <row r="151" spans="1:21" x14ac:dyDescent="0.15">
      <c r="A151" s="2" t="str">
        <f>'[8]Cumulative Stats'!A90</f>
        <v>Crawford</v>
      </c>
      <c r="B151" s="2" t="str">
        <f>'[8]Cumulative Stats'!B90</f>
        <v>Mem</v>
      </c>
      <c r="C151" s="2">
        <f>'[8]Cumulative Stats'!C90</f>
        <v>12</v>
      </c>
      <c r="D151" s="2">
        <f>'[8]Cumulative Stats'!D90</f>
        <v>9</v>
      </c>
      <c r="E151" s="10">
        <f>'[8]Cumulative Stats'!E90</f>
        <v>0.75</v>
      </c>
      <c r="F151" s="2">
        <f>'[8]Cumulative Stats'!F90</f>
        <v>16</v>
      </c>
      <c r="G151" s="2">
        <f>'[8]Cumulative Stats'!G90</f>
        <v>0</v>
      </c>
      <c r="H151" s="2">
        <f>'[8]Cumulative Stats'!H90</f>
        <v>1</v>
      </c>
      <c r="I151">
        <f t="shared" si="2"/>
        <v>1</v>
      </c>
      <c r="J151">
        <f>IF(C151&gt;=6.25*PASSING!$B$1,1,0)</f>
        <v>0</v>
      </c>
      <c r="L151" s="2" t="s">
        <v>355</v>
      </c>
      <c r="M151" s="2" t="str">
        <f>'[7]Cumulative Stats'!B115</f>
        <v>LA</v>
      </c>
      <c r="N151" s="2">
        <f>'[7]Cumulative Stats'!C115</f>
        <v>8</v>
      </c>
      <c r="O151" s="2">
        <f>'[7]Cumulative Stats'!D115</f>
        <v>139</v>
      </c>
      <c r="P151" s="10">
        <f>'[7]Cumulative Stats'!E115</f>
        <v>17.375</v>
      </c>
      <c r="Q151" s="2">
        <f>'[7]Cumulative Stats'!F115</f>
        <v>36</v>
      </c>
      <c r="R151" s="2">
        <f>'[7]Cumulative Stats'!G115</f>
        <v>2</v>
      </c>
      <c r="S151" s="2">
        <f>'[7]Cumulative Stats'!H115</f>
        <v>0</v>
      </c>
      <c r="T151" s="11">
        <f>+N151/PASSING!$B$1*16</f>
        <v>7.1111111111111107</v>
      </c>
      <c r="U151">
        <f>IF(N151&gt;=2*PASSING!$B$1,1,0)</f>
        <v>0</v>
      </c>
    </row>
    <row r="152" spans="1:21" x14ac:dyDescent="0.15">
      <c r="A152" s="2" t="str">
        <f>'[1]Cumulative Stats'!A96</f>
        <v>Landry</v>
      </c>
      <c r="B152" s="2" t="str">
        <f>'[1]Cumulative Stats'!B96</f>
        <v>Arz</v>
      </c>
      <c r="C152" s="2">
        <f>'[1]Cumulative Stats'!C96</f>
        <v>16</v>
      </c>
      <c r="D152" s="53">
        <f>'[1]Cumulative Stats'!D96</f>
        <v>9</v>
      </c>
      <c r="E152" s="10">
        <f>'[1]Cumulative Stats'!E96</f>
        <v>0.5625</v>
      </c>
      <c r="F152" s="2">
        <f>'[1]Cumulative Stats'!F96</f>
        <v>5</v>
      </c>
      <c r="G152" s="2">
        <f>'[1]Cumulative Stats'!G96</f>
        <v>1</v>
      </c>
      <c r="H152" s="2">
        <f>'[1]Cumulative Stats'!H96</f>
        <v>0</v>
      </c>
      <c r="I152">
        <f t="shared" si="2"/>
        <v>1</v>
      </c>
      <c r="J152">
        <f>IF(C152&gt;=6.25*PASSING!$B$1,1,0)</f>
        <v>0</v>
      </c>
      <c r="L152" s="2" t="str">
        <f>'[2]Cumulative Stats'!A119</f>
        <v>Toler</v>
      </c>
      <c r="M152" s="2" t="str">
        <f>'[2]Cumulative Stats'!B119</f>
        <v>Bir</v>
      </c>
      <c r="N152" s="2">
        <f>'[2]Cumulative Stats'!C119</f>
        <v>8</v>
      </c>
      <c r="O152" s="2">
        <f>'[2]Cumulative Stats'!D119</f>
        <v>81</v>
      </c>
      <c r="P152" s="10">
        <f>'[2]Cumulative Stats'!E119</f>
        <v>10.125</v>
      </c>
      <c r="Q152" s="2">
        <f>'[2]Cumulative Stats'!F119</f>
        <v>27</v>
      </c>
      <c r="R152" s="2">
        <f>'[2]Cumulative Stats'!G119</f>
        <v>0</v>
      </c>
      <c r="S152" s="2">
        <f>'[2]Cumulative Stats'!H119</f>
        <v>0</v>
      </c>
      <c r="T152" s="11">
        <f>+N152/PASSING!$B$1*16</f>
        <v>7.1111111111111107</v>
      </c>
      <c r="U152">
        <f>IF(N152&gt;=2*PASSING!$B$1,1,0)</f>
        <v>0</v>
      </c>
    </row>
    <row r="153" spans="1:21" x14ac:dyDescent="0.15">
      <c r="A153" s="2" t="str">
        <f>'[10]Cumulative Stats'!A101</f>
        <v>Lapham</v>
      </c>
      <c r="B153" s="2" t="str">
        <f>'[10]Cumulative Stats'!B101</f>
        <v>NJ</v>
      </c>
      <c r="C153" s="2">
        <f>'[10]Cumulative Stats'!C101</f>
        <v>1</v>
      </c>
      <c r="D153" s="2">
        <f>'[10]Cumulative Stats'!D101</f>
        <v>8</v>
      </c>
      <c r="E153" s="10">
        <f>'[10]Cumulative Stats'!E101</f>
        <v>8</v>
      </c>
      <c r="F153" s="2">
        <f>'[10]Cumulative Stats'!F101</f>
        <v>8</v>
      </c>
      <c r="G153" s="2">
        <f>'[10]Cumulative Stats'!G101</f>
        <v>0</v>
      </c>
      <c r="H153" s="2">
        <f>'[10]Cumulative Stats'!H101</f>
        <v>0</v>
      </c>
      <c r="I153">
        <f t="shared" si="2"/>
        <v>1</v>
      </c>
      <c r="J153">
        <f>IF(C153&gt;=6.25*PASSING!$B$1,1,0)</f>
        <v>0</v>
      </c>
      <c r="L153" s="2" t="str">
        <f>'[11]Cumulative Stats'!A112</f>
        <v>Franz</v>
      </c>
      <c r="M153" s="2" t="str">
        <f>'[11]Cumulative Stats'!B112</f>
        <v>NO</v>
      </c>
      <c r="N153" s="2">
        <f>'[11]Cumulative Stats'!C112</f>
        <v>8</v>
      </c>
      <c r="O153" s="2">
        <f>'[11]Cumulative Stats'!D112</f>
        <v>71</v>
      </c>
      <c r="P153" s="10">
        <f>'[11]Cumulative Stats'!E112</f>
        <v>8.875</v>
      </c>
      <c r="Q153" s="2">
        <f>'[11]Cumulative Stats'!F112</f>
        <v>23</v>
      </c>
      <c r="R153" s="2">
        <f>'[11]Cumulative Stats'!G112</f>
        <v>2</v>
      </c>
      <c r="S153" s="2">
        <f>'[11]Cumulative Stats'!H112</f>
        <v>0</v>
      </c>
      <c r="T153" s="11">
        <f>+N153/PASSING!$B$1*16</f>
        <v>7.1111111111111107</v>
      </c>
      <c r="U153">
        <f>IF(N153&gt;=2*PASSING!$B$1,1,0)</f>
        <v>0</v>
      </c>
    </row>
    <row r="154" spans="1:21" x14ac:dyDescent="0.15">
      <c r="A154" s="2" t="str">
        <f>'[13]Cumulative Stats'!A92</f>
        <v>Harris</v>
      </c>
      <c r="B154" s="2" t="str">
        <f>'[13]Cumulative Stats'!B92</f>
        <v>Okl</v>
      </c>
      <c r="C154" s="2">
        <f>'[13]Cumulative Stats'!C92</f>
        <v>2</v>
      </c>
      <c r="D154" s="2">
        <f>'[13]Cumulative Stats'!D92</f>
        <v>7</v>
      </c>
      <c r="E154" s="10">
        <f>'[13]Cumulative Stats'!E92</f>
        <v>3.5</v>
      </c>
      <c r="F154" s="2">
        <f>'[13]Cumulative Stats'!F92</f>
        <v>5</v>
      </c>
      <c r="G154" s="2">
        <f>'[13]Cumulative Stats'!G92</f>
        <v>0</v>
      </c>
      <c r="H154" s="2">
        <f>'[13]Cumulative Stats'!H92</f>
        <v>0</v>
      </c>
      <c r="I154">
        <f t="shared" si="2"/>
        <v>1</v>
      </c>
      <c r="J154">
        <f>IF(C154&gt;=6.25*PASSING!$B$1,1,0)</f>
        <v>0</v>
      </c>
      <c r="L154" s="112" t="s">
        <v>353</v>
      </c>
      <c r="M154" s="2" t="str">
        <f>'[6]Cumulative Stats'!B114</f>
        <v>Jac</v>
      </c>
      <c r="N154" s="2">
        <f>'[6]Cumulative Stats'!C114</f>
        <v>8</v>
      </c>
      <c r="O154" s="2">
        <f>'[6]Cumulative Stats'!D114</f>
        <v>57</v>
      </c>
      <c r="P154" s="10">
        <f>'[6]Cumulative Stats'!E114</f>
        <v>7.125</v>
      </c>
      <c r="Q154" s="2">
        <f>'[6]Cumulative Stats'!F114</f>
        <v>15</v>
      </c>
      <c r="R154" s="2">
        <f>'[6]Cumulative Stats'!G114</f>
        <v>1</v>
      </c>
      <c r="S154" s="2">
        <f>'[6]Cumulative Stats'!H114</f>
        <v>0</v>
      </c>
      <c r="T154" s="11">
        <f>+N154/PASSING!$B$1*16</f>
        <v>7.1111111111111107</v>
      </c>
      <c r="U154">
        <f>IF(N154&gt;=2*PASSING!$B$1,1,0)</f>
        <v>0</v>
      </c>
    </row>
    <row r="155" spans="1:21" x14ac:dyDescent="0.15">
      <c r="A155" s="2" t="str">
        <f>'[17]Cumulative Stats'!A96</f>
        <v>Peace</v>
      </c>
      <c r="B155" s="2" t="str">
        <f>'[17]Cumulative Stats'!B96</f>
        <v>TB</v>
      </c>
      <c r="C155" s="2">
        <f>'[17]Cumulative Stats'!C96</f>
        <v>2</v>
      </c>
      <c r="D155" s="2">
        <f>'[17]Cumulative Stats'!D96</f>
        <v>7</v>
      </c>
      <c r="E155" s="10">
        <f>'[17]Cumulative Stats'!E96</f>
        <v>3.5</v>
      </c>
      <c r="F155" s="2">
        <f>'[17]Cumulative Stats'!F96</f>
        <v>4</v>
      </c>
      <c r="G155" s="2">
        <f>'[17]Cumulative Stats'!G96</f>
        <v>0</v>
      </c>
      <c r="H155" s="2">
        <f>'[17]Cumulative Stats'!H96</f>
        <v>0</v>
      </c>
      <c r="I155">
        <f t="shared" si="2"/>
        <v>1</v>
      </c>
      <c r="J155">
        <f>IF(C155&gt;=6.25*PASSING!$B$1,1,0)</f>
        <v>0</v>
      </c>
      <c r="L155" s="112" t="str">
        <f>'[9]Cumulative Stats'!A118</f>
        <v>Miller,T</v>
      </c>
      <c r="M155" s="112" t="str">
        <f>'[9]Cumulative Stats'!B118</f>
        <v>Mch</v>
      </c>
      <c r="N155" s="112">
        <f>'[9]Cumulative Stats'!C118</f>
        <v>8</v>
      </c>
      <c r="O155" s="112">
        <f>'[9]Cumulative Stats'!D118</f>
        <v>57</v>
      </c>
      <c r="P155" s="10">
        <f>'[9]Cumulative Stats'!E118</f>
        <v>7.125</v>
      </c>
      <c r="Q155" s="112">
        <f>'[9]Cumulative Stats'!F118</f>
        <v>15</v>
      </c>
      <c r="R155" s="112">
        <f>'[9]Cumulative Stats'!G118</f>
        <v>1</v>
      </c>
      <c r="S155" s="112">
        <f>'[9]Cumulative Stats'!H118</f>
        <v>0</v>
      </c>
      <c r="T155" s="11">
        <f>+N155/PASSING!$B$1*16</f>
        <v>7.1111111111111107</v>
      </c>
      <c r="U155">
        <f>IF(N155&gt;=2*PASSING!$B$1,1,0)</f>
        <v>0</v>
      </c>
    </row>
    <row r="156" spans="1:21" x14ac:dyDescent="0.15">
      <c r="A156" s="2" t="str">
        <f>'[6]Cumulative Stats'!A94</f>
        <v>Kemp</v>
      </c>
      <c r="B156" s="2" t="str">
        <f>'[6]Cumulative Stats'!B94</f>
        <v>Jac</v>
      </c>
      <c r="C156" s="2">
        <f>'[6]Cumulative Stats'!C94</f>
        <v>3</v>
      </c>
      <c r="D156" s="2">
        <f>'[6]Cumulative Stats'!D94</f>
        <v>7</v>
      </c>
      <c r="E156" s="10">
        <f>'[6]Cumulative Stats'!E94</f>
        <v>2.3333333333333335</v>
      </c>
      <c r="F156" s="2">
        <f>'[6]Cumulative Stats'!F94</f>
        <v>5</v>
      </c>
      <c r="G156" s="2">
        <f>'[6]Cumulative Stats'!G94</f>
        <v>0</v>
      </c>
      <c r="H156" s="2">
        <f>'[6]Cumulative Stats'!H94</f>
        <v>0</v>
      </c>
      <c r="I156">
        <f t="shared" si="2"/>
        <v>1</v>
      </c>
      <c r="J156">
        <f>IF(C156&gt;=6.25*PASSING!$B$1,1,0)</f>
        <v>0</v>
      </c>
      <c r="L156" s="2" t="str">
        <f>'[14]Cumulative Stats'!A111</f>
        <v>Dunek</v>
      </c>
      <c r="M156" s="2" t="str">
        <f>'[14]Cumulative Stats'!B111</f>
        <v>Phi</v>
      </c>
      <c r="N156" s="2">
        <f>'[14]Cumulative Stats'!C111</f>
        <v>8</v>
      </c>
      <c r="O156" s="2">
        <f>'[14]Cumulative Stats'!D111</f>
        <v>53</v>
      </c>
      <c r="P156" s="10">
        <f>'[14]Cumulative Stats'!E111</f>
        <v>6.625</v>
      </c>
      <c r="Q156" s="2">
        <f>'[14]Cumulative Stats'!F111</f>
        <v>12</v>
      </c>
      <c r="R156" s="2">
        <f>'[14]Cumulative Stats'!G111</f>
        <v>2</v>
      </c>
      <c r="S156" s="2">
        <f>'[14]Cumulative Stats'!H111</f>
        <v>0</v>
      </c>
      <c r="T156" s="11">
        <f>+N156/PASSING!$B$1*16</f>
        <v>7.1111111111111107</v>
      </c>
      <c r="U156">
        <f>IF(N156&gt;=2*PASSING!$B$1,1,0)</f>
        <v>0</v>
      </c>
    </row>
    <row r="157" spans="1:21" x14ac:dyDescent="0.15">
      <c r="A157" s="2" t="s">
        <v>322</v>
      </c>
      <c r="B157" s="2" t="str">
        <f>'[6]Cumulative Stats'!B101</f>
        <v>Jac</v>
      </c>
      <c r="C157" s="2">
        <f>'[6]Cumulative Stats'!C101</f>
        <v>9</v>
      </c>
      <c r="D157" s="2">
        <f>'[6]Cumulative Stats'!D101</f>
        <v>7</v>
      </c>
      <c r="E157" s="10">
        <f>'[6]Cumulative Stats'!E101</f>
        <v>0.77777777777777779</v>
      </c>
      <c r="F157" s="2">
        <f>'[6]Cumulative Stats'!F101</f>
        <v>6</v>
      </c>
      <c r="G157" s="2">
        <f>'[6]Cumulative Stats'!G101</f>
        <v>1</v>
      </c>
      <c r="H157" s="2">
        <f>'[6]Cumulative Stats'!H101</f>
        <v>1</v>
      </c>
      <c r="I157">
        <f t="shared" si="2"/>
        <v>1</v>
      </c>
      <c r="J157">
        <f>IF(C157&gt;=6.25*PASSING!$B$1,1,0)</f>
        <v>0</v>
      </c>
      <c r="L157" s="2" t="str">
        <f>'[11]Cumulative Stats'!A119</f>
        <v>Steels</v>
      </c>
      <c r="M157" s="2" t="str">
        <f>'[11]Cumulative Stats'!B119</f>
        <v>NO</v>
      </c>
      <c r="N157" s="2">
        <f>'[11]Cumulative Stats'!C119</f>
        <v>8</v>
      </c>
      <c r="O157" s="2">
        <f>'[11]Cumulative Stats'!D119</f>
        <v>42</v>
      </c>
      <c r="P157" s="10">
        <f>'[11]Cumulative Stats'!E119</f>
        <v>5.25</v>
      </c>
      <c r="Q157" s="2">
        <f>'[11]Cumulative Stats'!F119</f>
        <v>23</v>
      </c>
      <c r="R157" s="2">
        <f>'[11]Cumulative Stats'!G119</f>
        <v>0</v>
      </c>
      <c r="S157" s="2">
        <f>'[11]Cumulative Stats'!H119</f>
        <v>1</v>
      </c>
      <c r="T157" s="11">
        <f>+N157/PASSING!$B$1*16</f>
        <v>7.1111111111111107</v>
      </c>
      <c r="U157">
        <f>IF(N157&gt;=2*PASSING!$B$1,1,0)</f>
        <v>0</v>
      </c>
    </row>
    <row r="158" spans="1:21" x14ac:dyDescent="0.15">
      <c r="A158" s="2" t="str">
        <f>'[1]Cumulative Stats'!A100</f>
        <v>Willis</v>
      </c>
      <c r="B158" s="2" t="str">
        <f>'[1]Cumulative Stats'!B100</f>
        <v>Arz</v>
      </c>
      <c r="C158" s="2">
        <f>'[1]Cumulative Stats'!C100</f>
        <v>2</v>
      </c>
      <c r="D158" s="2">
        <f>'[1]Cumulative Stats'!D100</f>
        <v>6</v>
      </c>
      <c r="E158" s="10">
        <f>'[1]Cumulative Stats'!E100</f>
        <v>3</v>
      </c>
      <c r="F158" s="2">
        <f>'[1]Cumulative Stats'!F100</f>
        <v>6</v>
      </c>
      <c r="G158" s="2">
        <f>'[1]Cumulative Stats'!G100</f>
        <v>0</v>
      </c>
      <c r="H158" s="2">
        <f>'[1]Cumulative Stats'!H100</f>
        <v>0</v>
      </c>
      <c r="I158">
        <f t="shared" si="2"/>
        <v>1</v>
      </c>
      <c r="J158">
        <f>IF(C158&gt;=6.25*PASSING!$B$1,1,0)</f>
        <v>0</v>
      </c>
      <c r="L158" s="2" t="str">
        <f>'[12]Cumulative Stats'!A121</f>
        <v>Torosian</v>
      </c>
      <c r="M158" s="2" t="str">
        <f>'[12]Cumulative Stats'!B121</f>
        <v>Oak</v>
      </c>
      <c r="N158" s="2">
        <f>'[12]Cumulative Stats'!C121</f>
        <v>7</v>
      </c>
      <c r="O158" s="2">
        <f>'[12]Cumulative Stats'!D121</f>
        <v>124</v>
      </c>
      <c r="P158" s="10">
        <f>'[12]Cumulative Stats'!E121</f>
        <v>17.714285714285715</v>
      </c>
      <c r="Q158" s="2">
        <f>'[12]Cumulative Stats'!F121</f>
        <v>26</v>
      </c>
      <c r="R158" s="2">
        <f>'[12]Cumulative Stats'!G121</f>
        <v>0</v>
      </c>
      <c r="S158" s="2">
        <f>'[12]Cumulative Stats'!H121</f>
        <v>0</v>
      </c>
      <c r="T158" s="11">
        <f>+N158/PASSING!$B$1*16</f>
        <v>6.2222222222222223</v>
      </c>
      <c r="U158">
        <f>IF(N158&gt;=2*PASSING!$B$1,1,0)</f>
        <v>0</v>
      </c>
    </row>
    <row r="159" spans="1:21" x14ac:dyDescent="0.15">
      <c r="A159" s="2" t="str">
        <f>'[10]Cumulative Stats'!A95</f>
        <v>Knight</v>
      </c>
      <c r="B159" s="2" t="str">
        <f>'[10]Cumulative Stats'!B95</f>
        <v>NJ</v>
      </c>
      <c r="C159" s="2">
        <f>'[10]Cumulative Stats'!C95</f>
        <v>2</v>
      </c>
      <c r="D159" s="2">
        <f>'[10]Cumulative Stats'!D95</f>
        <v>5</v>
      </c>
      <c r="E159" s="10">
        <f>'[10]Cumulative Stats'!E95</f>
        <v>2.5</v>
      </c>
      <c r="F159" s="2">
        <f>'[10]Cumulative Stats'!F95</f>
        <v>5</v>
      </c>
      <c r="G159" s="2">
        <f>'[10]Cumulative Stats'!G95</f>
        <v>0</v>
      </c>
      <c r="H159" s="2">
        <f>'[10]Cumulative Stats'!H95</f>
        <v>0</v>
      </c>
      <c r="I159">
        <f t="shared" si="2"/>
        <v>1</v>
      </c>
      <c r="J159">
        <f>IF(C159&gt;=6.25*PASSING!$B$1,1,0)</f>
        <v>0</v>
      </c>
      <c r="L159" s="2" t="str">
        <f>'[5]Cumulative Stats'!A108</f>
        <v>Barousse</v>
      </c>
      <c r="M159" s="2" t="str">
        <f>'[5]Cumulative Stats'!B108</f>
        <v>Hou</v>
      </c>
      <c r="N159" s="2">
        <f>'[5]Cumulative Stats'!C108</f>
        <v>7</v>
      </c>
      <c r="O159" s="2">
        <f>'[5]Cumulative Stats'!D108</f>
        <v>91</v>
      </c>
      <c r="P159" s="10">
        <f>'[5]Cumulative Stats'!E108</f>
        <v>13</v>
      </c>
      <c r="Q159" s="2">
        <f>'[5]Cumulative Stats'!F108</f>
        <v>36</v>
      </c>
      <c r="R159" s="2">
        <f>'[5]Cumulative Stats'!G108</f>
        <v>0</v>
      </c>
      <c r="S159" s="2">
        <f>'[5]Cumulative Stats'!H108</f>
        <v>0</v>
      </c>
      <c r="T159" s="11">
        <f>+N159/PASSING!$B$1*16</f>
        <v>6.2222222222222223</v>
      </c>
      <c r="U159">
        <f>IF(N159&gt;=2*PASSING!$B$1,1,0)</f>
        <v>0</v>
      </c>
    </row>
    <row r="160" spans="1:21" x14ac:dyDescent="0.15">
      <c r="A160" s="2" t="str">
        <f>'[14]Cumulative Stats'!A95</f>
        <v>Riordan</v>
      </c>
      <c r="B160" s="2" t="str">
        <f>'[14]Cumulative Stats'!B95</f>
        <v>Phi</v>
      </c>
      <c r="C160" s="2">
        <f>'[14]Cumulative Stats'!C95</f>
        <v>2</v>
      </c>
      <c r="D160" s="2">
        <f>'[14]Cumulative Stats'!D95</f>
        <v>5</v>
      </c>
      <c r="E160" s="10">
        <f>'[14]Cumulative Stats'!E95</f>
        <v>2.5</v>
      </c>
      <c r="F160" s="2">
        <f>'[14]Cumulative Stats'!F95</f>
        <v>7</v>
      </c>
      <c r="G160" s="2">
        <f>'[14]Cumulative Stats'!G95</f>
        <v>0</v>
      </c>
      <c r="H160" s="2">
        <f>'[14]Cumulative Stats'!H95</f>
        <v>0</v>
      </c>
      <c r="I160">
        <f t="shared" si="2"/>
        <v>1</v>
      </c>
      <c r="J160">
        <f>IF(C160&gt;=6.25*PASSING!$B$1,1,0)</f>
        <v>0</v>
      </c>
      <c r="L160" s="112" t="str">
        <f>'[11]Cumulative Stats'!A110</f>
        <v>Crump</v>
      </c>
      <c r="M160" s="112" t="str">
        <f>'[11]Cumulative Stats'!B110</f>
        <v>NO</v>
      </c>
      <c r="N160" s="112">
        <f>'[11]Cumulative Stats'!C110</f>
        <v>7</v>
      </c>
      <c r="O160" s="112">
        <f>'[11]Cumulative Stats'!D110</f>
        <v>79</v>
      </c>
      <c r="P160" s="10">
        <f>'[11]Cumulative Stats'!E110</f>
        <v>11.285714285714286</v>
      </c>
      <c r="Q160" s="112">
        <f>'[11]Cumulative Stats'!F110</f>
        <v>17</v>
      </c>
      <c r="R160" s="112">
        <f>'[11]Cumulative Stats'!G110</f>
        <v>1</v>
      </c>
      <c r="S160" s="112">
        <f>'[11]Cumulative Stats'!H110</f>
        <v>0</v>
      </c>
      <c r="T160" s="11">
        <f>+N160/PASSING!$B$1*16</f>
        <v>6.2222222222222223</v>
      </c>
      <c r="U160">
        <f>IF(N160&gt;=2*PASSING!$B$1,1,0)</f>
        <v>0</v>
      </c>
    </row>
    <row r="161" spans="1:21" x14ac:dyDescent="0.15">
      <c r="A161" s="2" t="str">
        <f>'[15]Cumulative Stats'!A96</f>
        <v>Flowers</v>
      </c>
      <c r="B161" s="2" t="str">
        <f>'[15]Cumulative Stats'!B96</f>
        <v>Pit</v>
      </c>
      <c r="C161" s="2">
        <f>'[15]Cumulative Stats'!C96</f>
        <v>3</v>
      </c>
      <c r="D161" s="2">
        <f>'[15]Cumulative Stats'!D96</f>
        <v>5</v>
      </c>
      <c r="E161" s="10">
        <f>'[15]Cumulative Stats'!E96</f>
        <v>1.6666666666666667</v>
      </c>
      <c r="F161" s="2">
        <f>'[15]Cumulative Stats'!F96</f>
        <v>10</v>
      </c>
      <c r="G161" s="2">
        <f>'[15]Cumulative Stats'!G96</f>
        <v>0</v>
      </c>
      <c r="H161" s="2">
        <f>'[15]Cumulative Stats'!H96</f>
        <v>0</v>
      </c>
      <c r="I161">
        <f t="shared" si="2"/>
        <v>1</v>
      </c>
      <c r="J161">
        <f>IF(C161&gt;=6.25*PASSING!$B$1,1,0)</f>
        <v>0</v>
      </c>
      <c r="L161" s="2" t="str">
        <f>'[13]Cumulative Stats'!A118</f>
        <v>Price</v>
      </c>
      <c r="M161" s="2" t="str">
        <f>'[13]Cumulative Stats'!B118</f>
        <v>Okl</v>
      </c>
      <c r="N161" s="2">
        <f>'[13]Cumulative Stats'!C118</f>
        <v>7</v>
      </c>
      <c r="O161" s="2">
        <f>'[13]Cumulative Stats'!D118</f>
        <v>78</v>
      </c>
      <c r="P161" s="10">
        <f>'[13]Cumulative Stats'!E118</f>
        <v>11.142857142857142</v>
      </c>
      <c r="Q161" s="2">
        <f>'[13]Cumulative Stats'!F118</f>
        <v>20</v>
      </c>
      <c r="R161" s="2">
        <f>'[13]Cumulative Stats'!G118</f>
        <v>1</v>
      </c>
      <c r="S161" s="2">
        <f>'[13]Cumulative Stats'!H118</f>
        <v>0</v>
      </c>
      <c r="T161" s="11">
        <f>+N161/PASSING!$B$1*16</f>
        <v>6.2222222222222223</v>
      </c>
      <c r="U161">
        <f>IF(N161&gt;=2*PASSING!$B$1,1,0)</f>
        <v>0</v>
      </c>
    </row>
    <row r="162" spans="1:21" x14ac:dyDescent="0.15">
      <c r="A162" s="2" t="str">
        <f>'[15]Cumulative Stats'!A105</f>
        <v>Swider</v>
      </c>
      <c r="B162" s="2" t="str">
        <f>'[15]Cumulative Stats'!B105</f>
        <v>Pit</v>
      </c>
      <c r="C162" s="2">
        <f>'[15]Cumulative Stats'!C105</f>
        <v>3</v>
      </c>
      <c r="D162" s="2">
        <f>'[15]Cumulative Stats'!D105</f>
        <v>5</v>
      </c>
      <c r="E162" s="10">
        <f>'[15]Cumulative Stats'!E105</f>
        <v>1.6666666666666667</v>
      </c>
      <c r="F162" s="2">
        <f>'[15]Cumulative Stats'!F105</f>
        <v>5</v>
      </c>
      <c r="G162" s="2">
        <f>'[15]Cumulative Stats'!G105</f>
        <v>0</v>
      </c>
      <c r="H162" s="2">
        <f>'[15]Cumulative Stats'!H105</f>
        <v>2</v>
      </c>
      <c r="I162">
        <f t="shared" si="2"/>
        <v>1</v>
      </c>
      <c r="J162">
        <f>IF(C162&gt;=6.25*PASSING!$B$1,1,0)</f>
        <v>0</v>
      </c>
      <c r="L162" s="112" t="str">
        <f>'[7]Cumulative Stats'!A116</f>
        <v>Mack</v>
      </c>
      <c r="M162" s="112" t="str">
        <f>'[7]Cumulative Stats'!B116</f>
        <v>LA</v>
      </c>
      <c r="N162" s="112">
        <f>'[7]Cumulative Stats'!C116</f>
        <v>7</v>
      </c>
      <c r="O162" s="112">
        <f>'[7]Cumulative Stats'!D116</f>
        <v>77</v>
      </c>
      <c r="P162" s="10">
        <f>'[7]Cumulative Stats'!E116</f>
        <v>11</v>
      </c>
      <c r="Q162" s="112">
        <f>'[7]Cumulative Stats'!F116</f>
        <v>17</v>
      </c>
      <c r="R162" s="112">
        <f>'[7]Cumulative Stats'!G116</f>
        <v>1</v>
      </c>
      <c r="S162" s="112">
        <f>'[7]Cumulative Stats'!H116</f>
        <v>1</v>
      </c>
      <c r="T162" s="11">
        <f>+N162/PASSING!$B$1*16</f>
        <v>6.2222222222222223</v>
      </c>
      <c r="U162">
        <f>IF(N162&gt;=2*PASSING!$B$1,1,0)</f>
        <v>0</v>
      </c>
    </row>
    <row r="163" spans="1:21" x14ac:dyDescent="0.15">
      <c r="A163" s="2" t="str">
        <f>'[7]Cumulative Stats'!A99</f>
        <v>Seurer</v>
      </c>
      <c r="B163" s="2" t="str">
        <f>'[7]Cumulative Stats'!B99</f>
        <v>LA</v>
      </c>
      <c r="C163" s="2">
        <f>'[7]Cumulative Stats'!C99</f>
        <v>4</v>
      </c>
      <c r="D163" s="2">
        <f>'[7]Cumulative Stats'!D99</f>
        <v>5</v>
      </c>
      <c r="E163" s="10">
        <f>'[7]Cumulative Stats'!E99</f>
        <v>1.25</v>
      </c>
      <c r="F163" s="2">
        <f>'[7]Cumulative Stats'!F99</f>
        <v>2</v>
      </c>
      <c r="G163" s="2">
        <f>'[7]Cumulative Stats'!G99</f>
        <v>0</v>
      </c>
      <c r="H163" s="2">
        <f>'[7]Cumulative Stats'!H99</f>
        <v>0</v>
      </c>
      <c r="I163">
        <f t="shared" si="2"/>
        <v>1</v>
      </c>
      <c r="J163">
        <f>IF(C163&gt;=6.25*PASSING!$B$1,1,0)</f>
        <v>0</v>
      </c>
      <c r="L163" s="2" t="str">
        <f>'[18]Cumulative Stats'!A115</f>
        <v>Robinson</v>
      </c>
      <c r="M163" s="2" t="str">
        <f>'[18]Cumulative Stats'!B115</f>
        <v>Was</v>
      </c>
      <c r="N163" s="2">
        <f>'[18]Cumulative Stats'!C115</f>
        <v>7</v>
      </c>
      <c r="O163" s="2">
        <f>'[18]Cumulative Stats'!D115</f>
        <v>60</v>
      </c>
      <c r="P163" s="10">
        <f>'[18]Cumulative Stats'!E115</f>
        <v>8.5714285714285712</v>
      </c>
      <c r="Q163" s="2">
        <f>'[18]Cumulative Stats'!F115</f>
        <v>17</v>
      </c>
      <c r="R163" s="2">
        <f>'[18]Cumulative Stats'!G115</f>
        <v>0</v>
      </c>
      <c r="S163" s="2">
        <f>'[18]Cumulative Stats'!H115</f>
        <v>0</v>
      </c>
      <c r="T163" s="11">
        <f>+N163/PASSING!$B$1*16</f>
        <v>6.2222222222222223</v>
      </c>
      <c r="U163">
        <f>IF(N163&gt;=2*PASSING!$B$1,1,0)</f>
        <v>0</v>
      </c>
    </row>
    <row r="164" spans="1:21" x14ac:dyDescent="0.15">
      <c r="A164" s="2" t="str">
        <f>'[7]Cumulative Stats'!A90</f>
        <v>Allen</v>
      </c>
      <c r="B164" s="2" t="str">
        <f>'[7]Cumulative Stats'!B90</f>
        <v>LA</v>
      </c>
      <c r="C164" s="2">
        <f>'[7]Cumulative Stats'!C90</f>
        <v>1</v>
      </c>
      <c r="D164" s="2">
        <f>'[7]Cumulative Stats'!D90</f>
        <v>4</v>
      </c>
      <c r="E164" s="10">
        <f>'[7]Cumulative Stats'!E90</f>
        <v>4</v>
      </c>
      <c r="F164" s="2">
        <f>'[7]Cumulative Stats'!F90</f>
        <v>4</v>
      </c>
      <c r="G164" s="2">
        <f>'[7]Cumulative Stats'!G90</f>
        <v>0</v>
      </c>
      <c r="H164" s="2">
        <f>'[7]Cumulative Stats'!H90</f>
        <v>0</v>
      </c>
      <c r="I164">
        <f t="shared" si="2"/>
        <v>1</v>
      </c>
      <c r="J164">
        <f>IF(C164&gt;=6.25*PASSING!$B$1,1,0)</f>
        <v>0</v>
      </c>
      <c r="L164" s="2" t="str">
        <f>'[13]Cumulative Stats'!A114</f>
        <v>Hughes</v>
      </c>
      <c r="M164" s="2" t="str">
        <f>'[13]Cumulative Stats'!B114</f>
        <v>Okl</v>
      </c>
      <c r="N164" s="2">
        <f>'[13]Cumulative Stats'!C114</f>
        <v>7</v>
      </c>
      <c r="O164" s="2">
        <f>'[13]Cumulative Stats'!D114</f>
        <v>47</v>
      </c>
      <c r="P164" s="10">
        <f>'[13]Cumulative Stats'!E114</f>
        <v>6.7142857142857144</v>
      </c>
      <c r="Q164" s="2">
        <f>'[13]Cumulative Stats'!F114</f>
        <v>14</v>
      </c>
      <c r="R164" s="2">
        <f>'[13]Cumulative Stats'!G114</f>
        <v>0</v>
      </c>
      <c r="S164" s="2">
        <f>'[13]Cumulative Stats'!H114</f>
        <v>0</v>
      </c>
      <c r="T164" s="11">
        <f>+N164/PASSING!$B$1*16</f>
        <v>6.2222222222222223</v>
      </c>
      <c r="U164">
        <f>IF(N164&gt;=2*PASSING!$B$1,1,0)</f>
        <v>0</v>
      </c>
    </row>
    <row r="165" spans="1:21" x14ac:dyDescent="0.15">
      <c r="A165" s="2" t="s">
        <v>324</v>
      </c>
      <c r="B165" s="2" t="str">
        <f>'[9]Cumulative Stats'!B100</f>
        <v>Mch</v>
      </c>
      <c r="C165" s="2">
        <f>'[9]Cumulative Stats'!C100</f>
        <v>3</v>
      </c>
      <c r="D165" s="2">
        <f>'[9]Cumulative Stats'!D100</f>
        <v>4</v>
      </c>
      <c r="E165" s="10">
        <f>'[9]Cumulative Stats'!E100</f>
        <v>1.3333333333333333</v>
      </c>
      <c r="F165" s="2">
        <f>'[9]Cumulative Stats'!F100</f>
        <v>5</v>
      </c>
      <c r="G165" s="2">
        <f>'[9]Cumulative Stats'!G100</f>
        <v>0</v>
      </c>
      <c r="H165" s="2">
        <f>'[9]Cumulative Stats'!H100</f>
        <v>1</v>
      </c>
      <c r="I165">
        <f t="shared" si="2"/>
        <v>1</v>
      </c>
      <c r="J165">
        <f>IF(C165&gt;=6.25*PASSING!$B$1,1,0)</f>
        <v>0</v>
      </c>
      <c r="L165" s="2" t="str">
        <f>'[8]Cumulative Stats'!A110</f>
        <v>Dameron</v>
      </c>
      <c r="M165" s="2" t="str">
        <f>'[8]Cumulative Stats'!B110</f>
        <v>Mem</v>
      </c>
      <c r="N165" s="2">
        <f>'[8]Cumulative Stats'!C110</f>
        <v>6</v>
      </c>
      <c r="O165" s="2">
        <f>'[8]Cumulative Stats'!D110</f>
        <v>100</v>
      </c>
      <c r="P165" s="10">
        <f>'[8]Cumulative Stats'!E110</f>
        <v>16.666666666666668</v>
      </c>
      <c r="Q165" s="2">
        <f>'[8]Cumulative Stats'!F110</f>
        <v>41</v>
      </c>
      <c r="R165" s="2">
        <f>'[8]Cumulative Stats'!G110</f>
        <v>1</v>
      </c>
      <c r="S165" s="2">
        <f>'[8]Cumulative Stats'!H110</f>
        <v>0</v>
      </c>
      <c r="T165" s="11">
        <f>+N165/PASSING!$B$1*16</f>
        <v>5.333333333333333</v>
      </c>
      <c r="U165">
        <f>IF(N165&gt;=2*PASSING!$B$1,1,0)</f>
        <v>0</v>
      </c>
    </row>
    <row r="166" spans="1:21" x14ac:dyDescent="0.15">
      <c r="A166" s="2" t="s">
        <v>317</v>
      </c>
      <c r="B166" s="2" t="str">
        <f>'[12]Cumulative Stats'!B97</f>
        <v>Oak</v>
      </c>
      <c r="C166" s="2">
        <f>'[12]Cumulative Stats'!C97</f>
        <v>6</v>
      </c>
      <c r="D166" s="2">
        <f>'[12]Cumulative Stats'!D97</f>
        <v>4</v>
      </c>
      <c r="E166" s="10">
        <f>'[12]Cumulative Stats'!E97</f>
        <v>0.66666666666666663</v>
      </c>
      <c r="F166" s="2">
        <f>'[12]Cumulative Stats'!F97</f>
        <v>7</v>
      </c>
      <c r="G166" s="2">
        <f>'[12]Cumulative Stats'!G97</f>
        <v>0</v>
      </c>
      <c r="H166" s="2">
        <f>'[12]Cumulative Stats'!H97</f>
        <v>0</v>
      </c>
      <c r="I166">
        <f t="shared" si="2"/>
        <v>1</v>
      </c>
      <c r="J166">
        <f>IF(C166&gt;=6.25*PASSING!$B$1,1,0)</f>
        <v>0</v>
      </c>
      <c r="L166" s="2" t="str">
        <f>'[2]Cumulative Stats'!A111</f>
        <v>Gant</v>
      </c>
      <c r="M166" s="2" t="str">
        <f>'[2]Cumulative Stats'!B111</f>
        <v>Bir</v>
      </c>
      <c r="N166" s="2">
        <f>'[2]Cumulative Stats'!C111</f>
        <v>6</v>
      </c>
      <c r="O166" s="2">
        <f>'[2]Cumulative Stats'!D111</f>
        <v>82</v>
      </c>
      <c r="P166" s="10">
        <f>'[2]Cumulative Stats'!E111</f>
        <v>13.666666666666666</v>
      </c>
      <c r="Q166" s="2">
        <f>'[2]Cumulative Stats'!F111</f>
        <v>38</v>
      </c>
      <c r="R166" s="2">
        <f>'[2]Cumulative Stats'!G111</f>
        <v>0</v>
      </c>
      <c r="S166" s="2">
        <f>'[2]Cumulative Stats'!H111</f>
        <v>0</v>
      </c>
      <c r="T166" s="11">
        <f>+N166/PASSING!$B$1*16</f>
        <v>5.333333333333333</v>
      </c>
      <c r="U166">
        <f>IF(N166&gt;=2*PASSING!$B$1,1,0)</f>
        <v>0</v>
      </c>
    </row>
    <row r="167" spans="1:21" x14ac:dyDescent="0.15">
      <c r="A167" s="2" t="str">
        <f>'[8]Cumulative Stats'!A104</f>
        <v>Smith, K</v>
      </c>
      <c r="B167" s="2" t="str">
        <f>'[8]Cumulative Stats'!B104</f>
        <v>Mem</v>
      </c>
      <c r="C167" s="2">
        <f>'[8]Cumulative Stats'!C104</f>
        <v>1</v>
      </c>
      <c r="D167" s="2">
        <f>'[8]Cumulative Stats'!D104</f>
        <v>3</v>
      </c>
      <c r="E167" s="10">
        <f>'[8]Cumulative Stats'!E104</f>
        <v>3</v>
      </c>
      <c r="F167" s="2">
        <f>'[8]Cumulative Stats'!F104</f>
        <v>3</v>
      </c>
      <c r="G167" s="2">
        <f>'[8]Cumulative Stats'!G104</f>
        <v>0</v>
      </c>
      <c r="H167" s="2">
        <f>'[8]Cumulative Stats'!H104</f>
        <v>0</v>
      </c>
      <c r="I167">
        <f t="shared" si="2"/>
        <v>1</v>
      </c>
      <c r="J167">
        <f>IF(C167&gt;=6.25*PASSING!$B$1,1,0)</f>
        <v>0</v>
      </c>
      <c r="L167" s="2" t="str">
        <f>'[7]Cumulative Stats'!A112</f>
        <v>Gunn</v>
      </c>
      <c r="M167" s="2" t="str">
        <f>'[7]Cumulative Stats'!B112</f>
        <v>LA</v>
      </c>
      <c r="N167" s="2">
        <f>'[7]Cumulative Stats'!C112</f>
        <v>6</v>
      </c>
      <c r="O167" s="2">
        <f>'[7]Cumulative Stats'!D112</f>
        <v>66</v>
      </c>
      <c r="P167" s="10">
        <f>'[7]Cumulative Stats'!E112</f>
        <v>11</v>
      </c>
      <c r="Q167" s="2">
        <f>'[7]Cumulative Stats'!F112</f>
        <v>14</v>
      </c>
      <c r="R167" s="2">
        <f>'[7]Cumulative Stats'!G112</f>
        <v>0</v>
      </c>
      <c r="S167" s="2">
        <f>'[7]Cumulative Stats'!H112</f>
        <v>0</v>
      </c>
      <c r="T167" s="11">
        <f>+N167/PASSING!$B$1*16</f>
        <v>5.333333333333333</v>
      </c>
      <c r="U167">
        <f>IF(N167&gt;=2*PASSING!$B$1,1,0)</f>
        <v>0</v>
      </c>
    </row>
    <row r="168" spans="1:21" x14ac:dyDescent="0.15">
      <c r="A168" s="2" t="str">
        <f>'[15]Cumulative Stats'!A102</f>
        <v>Payton</v>
      </c>
      <c r="B168" s="2" t="str">
        <f>'[15]Cumulative Stats'!B102</f>
        <v>Pit</v>
      </c>
      <c r="C168" s="2">
        <f>'[15]Cumulative Stats'!C102</f>
        <v>2</v>
      </c>
      <c r="D168" s="2">
        <f>'[15]Cumulative Stats'!D102</f>
        <v>3</v>
      </c>
      <c r="E168" s="10">
        <f>'[15]Cumulative Stats'!E102</f>
        <v>1.5</v>
      </c>
      <c r="F168" s="2">
        <f>'[15]Cumulative Stats'!F102</f>
        <v>6</v>
      </c>
      <c r="G168" s="2">
        <f>'[15]Cumulative Stats'!G102</f>
        <v>0</v>
      </c>
      <c r="H168" s="2">
        <f>'[15]Cumulative Stats'!H102</f>
        <v>0</v>
      </c>
      <c r="I168">
        <f t="shared" si="2"/>
        <v>1</v>
      </c>
      <c r="J168">
        <f>IF(C168&gt;=6.25*PASSING!$B$1,1,0)</f>
        <v>0</v>
      </c>
      <c r="L168" s="2" t="str">
        <f>'[8]Cumulative Stats'!A120</f>
        <v>Sandilands</v>
      </c>
      <c r="M168" s="2" t="str">
        <f>'[8]Cumulative Stats'!B120</f>
        <v>Mem</v>
      </c>
      <c r="N168" s="2">
        <f>'[8]Cumulative Stats'!C120</f>
        <v>6</v>
      </c>
      <c r="O168" s="2">
        <f>'[8]Cumulative Stats'!D120</f>
        <v>59</v>
      </c>
      <c r="P168" s="10">
        <f>'[8]Cumulative Stats'!E120</f>
        <v>9.8333333333333339</v>
      </c>
      <c r="Q168" s="2">
        <f>'[8]Cumulative Stats'!F120</f>
        <v>26</v>
      </c>
      <c r="R168" s="2">
        <f>'[8]Cumulative Stats'!G120</f>
        <v>0</v>
      </c>
      <c r="S168" s="2">
        <f>'[8]Cumulative Stats'!H120</f>
        <v>0</v>
      </c>
      <c r="T168" s="11">
        <f>+N168/PASSING!$B$1*16</f>
        <v>5.333333333333333</v>
      </c>
      <c r="U168">
        <f>IF(N168&gt;=2*PASSING!$B$1,1,0)</f>
        <v>0</v>
      </c>
    </row>
    <row r="169" spans="1:21" x14ac:dyDescent="0.15">
      <c r="A169" s="2" t="str">
        <f>'[4]Cumulative Stats'!A90</f>
        <v>Bailey</v>
      </c>
      <c r="B169" s="2" t="str">
        <f>'[4]Cumulative Stats'!B90</f>
        <v>Den</v>
      </c>
      <c r="C169" s="2">
        <f>'[4]Cumulative Stats'!C90</f>
        <v>1</v>
      </c>
      <c r="D169" s="2">
        <f>'[4]Cumulative Stats'!D90</f>
        <v>2</v>
      </c>
      <c r="E169" s="10">
        <f>'[4]Cumulative Stats'!E90</f>
        <v>2</v>
      </c>
      <c r="F169" s="2">
        <f>'[4]Cumulative Stats'!F90</f>
        <v>2</v>
      </c>
      <c r="G169" s="2">
        <f>'[4]Cumulative Stats'!G90</f>
        <v>0</v>
      </c>
      <c r="H169" s="2">
        <f>'[4]Cumulative Stats'!H90</f>
        <v>0</v>
      </c>
      <c r="I169">
        <f t="shared" si="2"/>
        <v>1</v>
      </c>
      <c r="J169">
        <f>IF(C169&gt;=6.25*PASSING!$B$1,1,0)</f>
        <v>0</v>
      </c>
      <c r="L169" s="2" t="str">
        <f>'[4]Cumulative Stats'!A118</f>
        <v>Preston</v>
      </c>
      <c r="M169" s="2" t="str">
        <f>'[4]Cumulative Stats'!B118</f>
        <v>Den</v>
      </c>
      <c r="N169" s="2">
        <f>'[4]Cumulative Stats'!C118</f>
        <v>6</v>
      </c>
      <c r="O169" s="2">
        <f>'[4]Cumulative Stats'!D118</f>
        <v>56</v>
      </c>
      <c r="P169" s="10">
        <f>'[4]Cumulative Stats'!E118</f>
        <v>9.3333333333333339</v>
      </c>
      <c r="Q169" s="2">
        <f>'[4]Cumulative Stats'!F118</f>
        <v>20</v>
      </c>
      <c r="R169" s="2">
        <f>'[4]Cumulative Stats'!G118</f>
        <v>0</v>
      </c>
      <c r="S169" s="2">
        <f>'[4]Cumulative Stats'!H118</f>
        <v>0</v>
      </c>
      <c r="T169" s="11">
        <f>+N169/PASSING!$B$1*16</f>
        <v>5.333333333333333</v>
      </c>
      <c r="U169">
        <f>IF(N169&gt;=2*PASSING!$B$1,1,0)</f>
        <v>0</v>
      </c>
    </row>
    <row r="170" spans="1:21" x14ac:dyDescent="0.15">
      <c r="A170" s="2" t="str">
        <f>'[10]Cumulative Stats'!A90</f>
        <v>Barbaro</v>
      </c>
      <c r="B170" s="2" t="str">
        <f>'[10]Cumulative Stats'!B90</f>
        <v>NJ</v>
      </c>
      <c r="C170" s="2">
        <f>'[10]Cumulative Stats'!C90</f>
        <v>1</v>
      </c>
      <c r="D170" s="2">
        <f>'[10]Cumulative Stats'!D90</f>
        <v>2</v>
      </c>
      <c r="E170" s="10">
        <f>'[10]Cumulative Stats'!E90</f>
        <v>2</v>
      </c>
      <c r="F170" s="2">
        <f>'[10]Cumulative Stats'!F90</f>
        <v>2</v>
      </c>
      <c r="G170" s="2">
        <f>'[10]Cumulative Stats'!G90</f>
        <v>0</v>
      </c>
      <c r="H170" s="2">
        <f>'[10]Cumulative Stats'!H90</f>
        <v>0</v>
      </c>
      <c r="I170">
        <f t="shared" si="2"/>
        <v>1</v>
      </c>
      <c r="J170">
        <f>IF(C170&gt;=6.25*PASSING!$B$1,1,0)</f>
        <v>0</v>
      </c>
      <c r="L170" s="2" t="str">
        <f>'[15]Cumulative Stats'!A116</f>
        <v>Kimichik</v>
      </c>
      <c r="M170" s="2" t="str">
        <f>'[15]Cumulative Stats'!B116</f>
        <v>Pit</v>
      </c>
      <c r="N170" s="2">
        <f>'[15]Cumulative Stats'!C116</f>
        <v>6</v>
      </c>
      <c r="O170" s="2">
        <f>'[15]Cumulative Stats'!D116</f>
        <v>54</v>
      </c>
      <c r="P170" s="10">
        <f>'[15]Cumulative Stats'!E116</f>
        <v>9</v>
      </c>
      <c r="Q170" s="2">
        <f>'[15]Cumulative Stats'!F116</f>
        <v>13</v>
      </c>
      <c r="R170" s="2">
        <f>'[15]Cumulative Stats'!G116</f>
        <v>0</v>
      </c>
      <c r="S170" s="2">
        <f>'[15]Cumulative Stats'!H116</f>
        <v>0</v>
      </c>
      <c r="T170" s="11">
        <f>+N170/PASSING!$B$1*16</f>
        <v>5.333333333333333</v>
      </c>
      <c r="U170">
        <f>IF(N170&gt;=2*PASSING!$B$1,1,0)</f>
        <v>0</v>
      </c>
    </row>
    <row r="171" spans="1:21" x14ac:dyDescent="0.15">
      <c r="A171" s="2" t="str">
        <f>'[16]Cumulative Stats'!A102</f>
        <v>Torchio</v>
      </c>
      <c r="B171" s="2" t="str">
        <f>'[16]Cumulative Stats'!B102</f>
        <v>SA</v>
      </c>
      <c r="C171" s="2">
        <f>'[16]Cumulative Stats'!C102</f>
        <v>3</v>
      </c>
      <c r="D171" s="2">
        <f>'[16]Cumulative Stats'!D102</f>
        <v>2</v>
      </c>
      <c r="E171" s="10">
        <f>'[16]Cumulative Stats'!E102</f>
        <v>0.66666666666666663</v>
      </c>
      <c r="F171" s="2">
        <f>'[16]Cumulative Stats'!F102</f>
        <v>6</v>
      </c>
      <c r="G171" s="2">
        <f>'[16]Cumulative Stats'!G102</f>
        <v>0</v>
      </c>
      <c r="H171" s="2">
        <f>'[16]Cumulative Stats'!H102</f>
        <v>0</v>
      </c>
      <c r="I171">
        <f t="shared" si="2"/>
        <v>1</v>
      </c>
      <c r="J171">
        <f>IF(C171&gt;=6.25*PASSING!$B$1,1,0)</f>
        <v>0</v>
      </c>
      <c r="L171" s="2" t="str">
        <f>'[3]Cumulative Stats'!A111</f>
        <v>Ferguson</v>
      </c>
      <c r="M171" s="2" t="str">
        <f>'[3]Cumulative Stats'!B111</f>
        <v>Chi</v>
      </c>
      <c r="N171" s="2">
        <f>'[3]Cumulative Stats'!C111</f>
        <v>6</v>
      </c>
      <c r="O171" s="2">
        <f>'[3]Cumulative Stats'!D111</f>
        <v>47</v>
      </c>
      <c r="P171" s="10">
        <f>'[3]Cumulative Stats'!E111</f>
        <v>7.833333333333333</v>
      </c>
      <c r="Q171" s="2">
        <f>'[3]Cumulative Stats'!F111</f>
        <v>17</v>
      </c>
      <c r="R171" s="2">
        <f>'[3]Cumulative Stats'!G111</f>
        <v>0</v>
      </c>
      <c r="S171" s="2">
        <f>'[3]Cumulative Stats'!H111</f>
        <v>0</v>
      </c>
      <c r="T171" s="11">
        <f>+N171/PASSING!$B$1*16</f>
        <v>5.333333333333333</v>
      </c>
      <c r="U171">
        <f>IF(N171&gt;=2*PASSING!$B$1,1,0)</f>
        <v>0</v>
      </c>
    </row>
    <row r="172" spans="1:21" x14ac:dyDescent="0.15">
      <c r="A172" s="2" t="str">
        <f>'[10]Cumulative Stats'!A91</f>
        <v>Bradley,G</v>
      </c>
      <c r="B172" s="2" t="str">
        <f>'[10]Cumulative Stats'!B91</f>
        <v>NJ</v>
      </c>
      <c r="C172" s="2">
        <f>'[10]Cumulative Stats'!C91</f>
        <v>11</v>
      </c>
      <c r="D172" s="2">
        <f>'[10]Cumulative Stats'!D91</f>
        <v>2</v>
      </c>
      <c r="E172" s="10">
        <f>'[10]Cumulative Stats'!E91</f>
        <v>0.18181818181818182</v>
      </c>
      <c r="F172" s="2">
        <f>'[10]Cumulative Stats'!F91</f>
        <v>10</v>
      </c>
      <c r="G172" s="2">
        <f>'[10]Cumulative Stats'!G91</f>
        <v>0</v>
      </c>
      <c r="H172" s="2">
        <f>'[10]Cumulative Stats'!H91</f>
        <v>0</v>
      </c>
      <c r="I172">
        <f t="shared" si="2"/>
        <v>1</v>
      </c>
      <c r="J172">
        <f>IF(C172&gt;=6.25*PASSING!$B$1,1,0)</f>
        <v>0</v>
      </c>
      <c r="L172" s="2" t="s">
        <v>342</v>
      </c>
      <c r="M172" s="2" t="str">
        <f>'[13]Cumulative Stats'!B112</f>
        <v>Okl</v>
      </c>
      <c r="N172" s="2">
        <f>'[13]Cumulative Stats'!C112</f>
        <v>6</v>
      </c>
      <c r="O172" s="2">
        <f>'[13]Cumulative Stats'!D112</f>
        <v>46</v>
      </c>
      <c r="P172" s="10">
        <f>'[13]Cumulative Stats'!E112</f>
        <v>7.666666666666667</v>
      </c>
      <c r="Q172" s="2">
        <f>'[13]Cumulative Stats'!F112</f>
        <v>17</v>
      </c>
      <c r="R172" s="2">
        <f>'[13]Cumulative Stats'!G112</f>
        <v>1</v>
      </c>
      <c r="S172" s="2">
        <f>'[13]Cumulative Stats'!H112</f>
        <v>0</v>
      </c>
      <c r="T172" s="11">
        <f>+N172/PASSING!$B$1*16</f>
        <v>5.333333333333333</v>
      </c>
      <c r="U172">
        <f>IF(N172&gt;=2*PASSING!$B$1,1,0)</f>
        <v>0</v>
      </c>
    </row>
    <row r="173" spans="1:21" x14ac:dyDescent="0.15">
      <c r="A173" s="2" t="str">
        <f>'[17]Cumulative Stats'!A97</f>
        <v>Reaves</v>
      </c>
      <c r="B173" s="2" t="str">
        <f>'[17]Cumulative Stats'!B97</f>
        <v>TB</v>
      </c>
      <c r="C173" s="2">
        <f>'[17]Cumulative Stats'!C97</f>
        <v>14</v>
      </c>
      <c r="D173" s="2">
        <f>'[17]Cumulative Stats'!D97</f>
        <v>2</v>
      </c>
      <c r="E173" s="10">
        <f>'[17]Cumulative Stats'!E97</f>
        <v>0.14285714285714285</v>
      </c>
      <c r="F173" s="2">
        <f>'[17]Cumulative Stats'!F97</f>
        <v>4</v>
      </c>
      <c r="G173" s="2">
        <f>'[17]Cumulative Stats'!G97</f>
        <v>0</v>
      </c>
      <c r="H173" s="2">
        <f>'[17]Cumulative Stats'!H97</f>
        <v>0</v>
      </c>
      <c r="I173">
        <f t="shared" si="2"/>
        <v>1</v>
      </c>
      <c r="J173">
        <f>IF(C173&gt;=6.25*PASSING!$B$1,1,0)</f>
        <v>0</v>
      </c>
      <c r="L173" s="2" t="str">
        <f>'[4]Cumulative Stats'!A115</f>
        <v>Matthews,Bo</v>
      </c>
      <c r="M173" s="2" t="str">
        <f>'[4]Cumulative Stats'!B115</f>
        <v>Den</v>
      </c>
      <c r="N173" s="2">
        <f>'[4]Cumulative Stats'!C115</f>
        <v>6</v>
      </c>
      <c r="O173" s="2">
        <f>'[4]Cumulative Stats'!D115</f>
        <v>42</v>
      </c>
      <c r="P173" s="10">
        <f>'[4]Cumulative Stats'!E115</f>
        <v>7</v>
      </c>
      <c r="Q173" s="2">
        <f>'[4]Cumulative Stats'!F115</f>
        <v>13</v>
      </c>
      <c r="R173" s="2">
        <f>'[4]Cumulative Stats'!G115</f>
        <v>2</v>
      </c>
      <c r="S173" s="2">
        <f>'[4]Cumulative Stats'!H115</f>
        <v>1</v>
      </c>
      <c r="T173" s="11">
        <f>+N173/PASSING!$B$1*16</f>
        <v>5.333333333333333</v>
      </c>
      <c r="U173">
        <f>IF(N173&gt;=2*PASSING!$B$1,1,0)</f>
        <v>0</v>
      </c>
    </row>
    <row r="174" spans="1:21" x14ac:dyDescent="0.15">
      <c r="A174" s="2" t="str">
        <f>'[8]Cumulative Stats'!A99</f>
        <v>Pittman</v>
      </c>
      <c r="B174" s="2" t="str">
        <f>'[8]Cumulative Stats'!B99</f>
        <v>Mem</v>
      </c>
      <c r="C174" s="2">
        <f>'[8]Cumulative Stats'!C99</f>
        <v>1</v>
      </c>
      <c r="D174" s="2">
        <f>'[8]Cumulative Stats'!D99</f>
        <v>1</v>
      </c>
      <c r="E174" s="10">
        <f>'[8]Cumulative Stats'!E99</f>
        <v>1</v>
      </c>
      <c r="F174" s="2">
        <f>'[8]Cumulative Stats'!F99</f>
        <v>1</v>
      </c>
      <c r="G174" s="2">
        <f>'[8]Cumulative Stats'!G99</f>
        <v>0</v>
      </c>
      <c r="H174" s="2">
        <f>'[8]Cumulative Stats'!H99</f>
        <v>0</v>
      </c>
      <c r="I174">
        <f t="shared" si="2"/>
        <v>1</v>
      </c>
      <c r="J174">
        <f>IF(C174&gt;=6.25*PASSING!$B$1,1,0)</f>
        <v>0</v>
      </c>
      <c r="L174" s="112" t="s">
        <v>362</v>
      </c>
      <c r="M174" s="2" t="s">
        <v>361</v>
      </c>
      <c r="N174" s="112">
        <f>+$Z$377</f>
        <v>6</v>
      </c>
      <c r="O174" s="112">
        <f>+$AA$377</f>
        <v>37</v>
      </c>
      <c r="P174" s="10">
        <f>+$AB$377</f>
        <v>6.166666666666667</v>
      </c>
      <c r="Q174" s="112">
        <f>+$AC$377</f>
        <v>12</v>
      </c>
      <c r="R174" s="112">
        <f>+$AD$377</f>
        <v>2</v>
      </c>
      <c r="S174" s="112">
        <f>+$AE$377</f>
        <v>0</v>
      </c>
      <c r="T174" s="11">
        <f>+N174/PASSING!$B$1*16</f>
        <v>5.333333333333333</v>
      </c>
      <c r="U174">
        <f>IF(N174&gt;=2*PASSING!$B$1,1,0)</f>
        <v>0</v>
      </c>
    </row>
    <row r="175" spans="1:21" x14ac:dyDescent="0.15">
      <c r="A175" s="2" t="s">
        <v>327</v>
      </c>
      <c r="B175" s="2" t="str">
        <f>'[10]Cumulative Stats'!B100</f>
        <v>NJ</v>
      </c>
      <c r="C175" s="2">
        <f>'[10]Cumulative Stats'!C100</f>
        <v>1</v>
      </c>
      <c r="D175" s="2">
        <f>'[10]Cumulative Stats'!D100</f>
        <v>1</v>
      </c>
      <c r="E175" s="10">
        <f>'[10]Cumulative Stats'!E100</f>
        <v>1</v>
      </c>
      <c r="F175" s="2">
        <f>'[10]Cumulative Stats'!F100</f>
        <v>1</v>
      </c>
      <c r="G175" s="2">
        <f>'[10]Cumulative Stats'!G100</f>
        <v>0</v>
      </c>
      <c r="H175" s="2">
        <f>'[10]Cumulative Stats'!H100</f>
        <v>1</v>
      </c>
      <c r="I175">
        <f t="shared" si="2"/>
        <v>1</v>
      </c>
      <c r="J175">
        <f>IF(C175&gt;=6.25*PASSING!$B$1,1,0)</f>
        <v>0</v>
      </c>
      <c r="L175" s="2" t="str">
        <f>'[9]Cumulative Stats'!A113</f>
        <v>Echols</v>
      </c>
      <c r="M175" s="2" t="str">
        <f>'[9]Cumulative Stats'!B113</f>
        <v>Mch</v>
      </c>
      <c r="N175" s="2">
        <f>'[9]Cumulative Stats'!C113</f>
        <v>5</v>
      </c>
      <c r="O175" s="2">
        <f>'[9]Cumulative Stats'!D113</f>
        <v>58</v>
      </c>
      <c r="P175" s="10">
        <f>'[9]Cumulative Stats'!E113</f>
        <v>11.6</v>
      </c>
      <c r="Q175" s="2">
        <f>'[9]Cumulative Stats'!F113</f>
        <v>35</v>
      </c>
      <c r="R175" s="2">
        <f>'[9]Cumulative Stats'!G113</f>
        <v>0</v>
      </c>
      <c r="S175" s="2">
        <f>'[9]Cumulative Stats'!H113</f>
        <v>0</v>
      </c>
      <c r="T175" s="11">
        <f>+N175/PASSING!$B$1*16</f>
        <v>4.4444444444444446</v>
      </c>
      <c r="U175">
        <f>IF(N175&gt;=2*PASSING!$B$1,1,0)</f>
        <v>0</v>
      </c>
    </row>
    <row r="176" spans="1:21" x14ac:dyDescent="0.15">
      <c r="A176" s="2" t="str">
        <f>'[15]Cumulative Stats'!A93</f>
        <v>Coles</v>
      </c>
      <c r="B176" s="2" t="str">
        <f>'[15]Cumulative Stats'!B93</f>
        <v>Pit</v>
      </c>
      <c r="C176" s="2">
        <f>'[15]Cumulative Stats'!C93</f>
        <v>5</v>
      </c>
      <c r="D176" s="2">
        <f>'[15]Cumulative Stats'!D93</f>
        <v>1</v>
      </c>
      <c r="E176" s="10">
        <f>'[15]Cumulative Stats'!E93</f>
        <v>0.2</v>
      </c>
      <c r="F176" s="2">
        <f>'[15]Cumulative Stats'!F93</f>
        <v>3</v>
      </c>
      <c r="G176" s="2">
        <f>'[15]Cumulative Stats'!G93</f>
        <v>0</v>
      </c>
      <c r="H176" s="2">
        <f>'[15]Cumulative Stats'!H93</f>
        <v>0</v>
      </c>
      <c r="I176">
        <f t="shared" si="2"/>
        <v>1</v>
      </c>
      <c r="J176">
        <f>IF(C176&gt;=6.25*PASSING!$B$1,1,0)</f>
        <v>0</v>
      </c>
      <c r="L176" s="112" t="str">
        <f>'[2]Cumulative Stats'!A110</f>
        <v>Earl</v>
      </c>
      <c r="M176" s="2" t="str">
        <f>'[2]Cumulative Stats'!B110</f>
        <v>Bir</v>
      </c>
      <c r="N176" s="2">
        <f>'[2]Cumulative Stats'!C110</f>
        <v>5</v>
      </c>
      <c r="O176" s="53">
        <f>'[2]Cumulative Stats'!D110</f>
        <v>46</v>
      </c>
      <c r="P176" s="10">
        <f>'[2]Cumulative Stats'!E110</f>
        <v>9.1999999999999993</v>
      </c>
      <c r="Q176" s="2">
        <f>'[2]Cumulative Stats'!F110</f>
        <v>16</v>
      </c>
      <c r="R176" s="2">
        <f>'[2]Cumulative Stats'!G110</f>
        <v>0</v>
      </c>
      <c r="S176" s="2">
        <f>'[2]Cumulative Stats'!H110</f>
        <v>0</v>
      </c>
      <c r="T176" s="11">
        <f>+N176/PASSING!$B$1*16</f>
        <v>4.4444444444444446</v>
      </c>
      <c r="U176">
        <f>IF(N176&gt;=2*PASSING!$B$1,1,0)</f>
        <v>0</v>
      </c>
    </row>
    <row r="177" spans="1:21" x14ac:dyDescent="0.15">
      <c r="A177" s="2" t="str">
        <f>'[12]Cumulative Stats'!A101</f>
        <v>Torosian</v>
      </c>
      <c r="B177" s="2" t="str">
        <f>'[12]Cumulative Stats'!B101</f>
        <v>Oak</v>
      </c>
      <c r="C177" s="2">
        <f>'[12]Cumulative Stats'!C101</f>
        <v>6</v>
      </c>
      <c r="D177" s="2">
        <f>'[12]Cumulative Stats'!D101</f>
        <v>1</v>
      </c>
      <c r="E177" s="10">
        <f>'[12]Cumulative Stats'!E101</f>
        <v>0.16666666666666666</v>
      </c>
      <c r="F177" s="2">
        <f>'[12]Cumulative Stats'!F101</f>
        <v>3</v>
      </c>
      <c r="G177" s="2">
        <f>'[12]Cumulative Stats'!G101</f>
        <v>0</v>
      </c>
      <c r="H177" s="2">
        <f>'[12]Cumulative Stats'!H101</f>
        <v>0</v>
      </c>
      <c r="I177">
        <f t="shared" si="2"/>
        <v>1</v>
      </c>
      <c r="J177">
        <f>IF(C177&gt;=6.25*PASSING!$B$1,1,0)</f>
        <v>0</v>
      </c>
      <c r="L177" s="2" t="str">
        <f>'[12]Cumulative Stats'!A111</f>
        <v>Gilbert</v>
      </c>
      <c r="M177" s="2" t="str">
        <f>'[12]Cumulative Stats'!B111</f>
        <v>Oak</v>
      </c>
      <c r="N177" s="112">
        <f>'[12]Cumulative Stats'!C111</f>
        <v>5</v>
      </c>
      <c r="O177" s="112">
        <f>'[12]Cumulative Stats'!D111</f>
        <v>42</v>
      </c>
      <c r="P177" s="10">
        <f>'[12]Cumulative Stats'!E111</f>
        <v>8.4</v>
      </c>
      <c r="Q177" s="112">
        <f>'[12]Cumulative Stats'!F111</f>
        <v>11</v>
      </c>
      <c r="R177" s="112">
        <f>'[12]Cumulative Stats'!G111</f>
        <v>0</v>
      </c>
      <c r="S177" s="112">
        <f>'[12]Cumulative Stats'!H111</f>
        <v>0</v>
      </c>
      <c r="T177" s="11">
        <f>+N177/PASSING!$B$1*16</f>
        <v>4.4444444444444446</v>
      </c>
      <c r="U177">
        <f>IF(N177&gt;=2*PASSING!$B$1,1,0)</f>
        <v>0</v>
      </c>
    </row>
    <row r="178" spans="1:21" x14ac:dyDescent="0.15">
      <c r="A178" s="2" t="str">
        <f>'[1]Cumulative Stats'!A92</f>
        <v>Corral</v>
      </c>
      <c r="B178" s="2" t="str">
        <f>'[1]Cumulative Stats'!B92</f>
        <v>Arz</v>
      </c>
      <c r="C178" s="2">
        <f>'[1]Cumulative Stats'!C92</f>
        <v>4</v>
      </c>
      <c r="D178" s="53">
        <f>'[1]Cumulative Stats'!D92</f>
        <v>0</v>
      </c>
      <c r="E178" s="10">
        <f>'[1]Cumulative Stats'!E92</f>
        <v>0</v>
      </c>
      <c r="F178" s="2">
        <f>'[1]Cumulative Stats'!F92</f>
        <v>0</v>
      </c>
      <c r="G178" s="2">
        <f>'[1]Cumulative Stats'!G92</f>
        <v>0</v>
      </c>
      <c r="H178" s="2">
        <f>'[1]Cumulative Stats'!H92</f>
        <v>4</v>
      </c>
      <c r="I178">
        <f t="shared" si="2"/>
        <v>1</v>
      </c>
      <c r="J178">
        <f>IF(C178&gt;=6.25*PASSING!$B$1,1,0)</f>
        <v>0</v>
      </c>
      <c r="L178" s="2" t="str">
        <f>'[10]Cumulative Stats'!A116</f>
        <v>Pegues</v>
      </c>
      <c r="M178" s="2" t="str">
        <f>'[10]Cumulative Stats'!B116</f>
        <v>NJ</v>
      </c>
      <c r="N178" s="2">
        <f>'[10]Cumulative Stats'!C116</f>
        <v>5</v>
      </c>
      <c r="O178" s="2">
        <f>'[10]Cumulative Stats'!D116</f>
        <v>39</v>
      </c>
      <c r="P178" s="10">
        <f>'[10]Cumulative Stats'!E116</f>
        <v>7.8</v>
      </c>
      <c r="Q178" s="2">
        <f>'[10]Cumulative Stats'!F116</f>
        <v>13</v>
      </c>
      <c r="R178" s="2">
        <f>'[10]Cumulative Stats'!G116</f>
        <v>0</v>
      </c>
      <c r="S178" s="2">
        <f>'[10]Cumulative Stats'!H116</f>
        <v>0</v>
      </c>
      <c r="T178" s="11">
        <f>+N178/PASSING!$B$1*16</f>
        <v>4.4444444444444446</v>
      </c>
      <c r="U178">
        <f>IF(N178&gt;=2*PASSING!$B$1,1,0)</f>
        <v>0</v>
      </c>
    </row>
    <row r="179" spans="1:21" x14ac:dyDescent="0.15">
      <c r="A179" s="2" t="str">
        <f>'[18]Cumulative Stats'!A99</f>
        <v>Moore</v>
      </c>
      <c r="B179" s="2" t="str">
        <f>'[18]Cumulative Stats'!B99</f>
        <v>Was</v>
      </c>
      <c r="C179" s="2">
        <f>'[18]Cumulative Stats'!C99</f>
        <v>3</v>
      </c>
      <c r="D179" s="2">
        <f>'[18]Cumulative Stats'!D99</f>
        <v>0</v>
      </c>
      <c r="E179" s="10">
        <f>'[18]Cumulative Stats'!E99</f>
        <v>0</v>
      </c>
      <c r="F179" s="2">
        <f>'[18]Cumulative Stats'!F99</f>
        <v>0</v>
      </c>
      <c r="G179" s="2">
        <f>'[18]Cumulative Stats'!G99</f>
        <v>0</v>
      </c>
      <c r="H179" s="2">
        <f>'[18]Cumulative Stats'!H99</f>
        <v>3</v>
      </c>
      <c r="I179">
        <f t="shared" si="2"/>
        <v>1</v>
      </c>
      <c r="J179">
        <f>IF(C179&gt;=6.25*PASSING!$B$1,1,0)</f>
        <v>0</v>
      </c>
      <c r="L179" s="2" t="s">
        <v>335</v>
      </c>
      <c r="M179" s="2" t="str">
        <f>'[1]Cumulative Stats'!B109</f>
        <v>Arz</v>
      </c>
      <c r="N179" s="2">
        <f>'[1]Cumulative Stats'!C109</f>
        <v>5</v>
      </c>
      <c r="O179" s="53">
        <f>'[1]Cumulative Stats'!D109</f>
        <v>31</v>
      </c>
      <c r="P179" s="10">
        <f>'[1]Cumulative Stats'!E109</f>
        <v>6.2</v>
      </c>
      <c r="Q179" s="2">
        <f>'[1]Cumulative Stats'!F109</f>
        <v>10</v>
      </c>
      <c r="R179" s="2">
        <f>'[1]Cumulative Stats'!G109</f>
        <v>1</v>
      </c>
      <c r="S179" s="2">
        <f>'[1]Cumulative Stats'!H109</f>
        <v>0</v>
      </c>
      <c r="T179" s="11">
        <f>+N179/PASSING!$B$1*16</f>
        <v>4.4444444444444446</v>
      </c>
      <c r="U179">
        <f>IF(N179&gt;=2*PASSING!$B$1,1,0)</f>
        <v>0</v>
      </c>
    </row>
    <row r="180" spans="1:21" x14ac:dyDescent="0.15">
      <c r="A180" s="2" t="str">
        <f>'[2]Cumulative Stats'!A97</f>
        <v>Smith</v>
      </c>
      <c r="B180" s="2" t="str">
        <f>'[2]Cumulative Stats'!B97</f>
        <v>Bir</v>
      </c>
      <c r="C180" s="2">
        <f>'[2]Cumulative Stats'!C97</f>
        <v>2</v>
      </c>
      <c r="D180" s="2">
        <f>'[2]Cumulative Stats'!D97</f>
        <v>0</v>
      </c>
      <c r="E180" s="10">
        <f>'[2]Cumulative Stats'!E97</f>
        <v>0</v>
      </c>
      <c r="F180" s="2">
        <f>'[2]Cumulative Stats'!F97</f>
        <v>4</v>
      </c>
      <c r="G180" s="2">
        <f>'[2]Cumulative Stats'!G97</f>
        <v>0</v>
      </c>
      <c r="H180" s="2">
        <f>'[2]Cumulative Stats'!H97</f>
        <v>0</v>
      </c>
      <c r="I180">
        <f t="shared" si="2"/>
        <v>1</v>
      </c>
      <c r="J180">
        <f>IF(C180&gt;=6.25*PASSING!$B$1,1,0)</f>
        <v>0</v>
      </c>
      <c r="L180" s="2" t="str">
        <f>'[3]Cumulative Stats'!A119</f>
        <v>MaGee</v>
      </c>
      <c r="M180" s="2" t="str">
        <f>'[3]Cumulative Stats'!B119</f>
        <v>Chi</v>
      </c>
      <c r="N180" s="2">
        <f>'[3]Cumulative Stats'!C119</f>
        <v>5</v>
      </c>
      <c r="O180" s="2">
        <f>'[3]Cumulative Stats'!D119</f>
        <v>22</v>
      </c>
      <c r="P180" s="10">
        <f>'[3]Cumulative Stats'!E119</f>
        <v>4.4000000000000004</v>
      </c>
      <c r="Q180" s="2">
        <f>'[3]Cumulative Stats'!F119</f>
        <v>10</v>
      </c>
      <c r="R180" s="2">
        <f>'[3]Cumulative Stats'!G119</f>
        <v>1</v>
      </c>
      <c r="S180" s="2">
        <f>'[3]Cumulative Stats'!H119</f>
        <v>0</v>
      </c>
      <c r="T180" s="11">
        <f>+N180/PASSING!$B$1*16</f>
        <v>4.4444444444444446</v>
      </c>
      <c r="U180">
        <f>IF(N180&gt;=2*PASSING!$B$1,1,0)</f>
        <v>0</v>
      </c>
    </row>
    <row r="181" spans="1:21" x14ac:dyDescent="0.15">
      <c r="A181" s="2" t="str">
        <f>'[15]Cumulative Stats'!A94</f>
        <v>Dirden</v>
      </c>
      <c r="B181" s="2" t="str">
        <f>'[15]Cumulative Stats'!B94</f>
        <v>Pit</v>
      </c>
      <c r="C181" s="2">
        <f>'[15]Cumulative Stats'!C94</f>
        <v>1</v>
      </c>
      <c r="D181" s="2">
        <f>'[15]Cumulative Stats'!D94</f>
        <v>0</v>
      </c>
      <c r="E181" s="10">
        <f>'[15]Cumulative Stats'!E94</f>
        <v>0</v>
      </c>
      <c r="F181" s="2">
        <f>'[15]Cumulative Stats'!F94</f>
        <v>0</v>
      </c>
      <c r="G181" s="2">
        <f>'[15]Cumulative Stats'!G94</f>
        <v>0</v>
      </c>
      <c r="H181" s="2">
        <f>'[15]Cumulative Stats'!H94</f>
        <v>0</v>
      </c>
      <c r="I181">
        <f t="shared" si="2"/>
        <v>1</v>
      </c>
      <c r="J181">
        <f>IF(C181&gt;=6.25*PASSING!$B$1,1,0)</f>
        <v>0</v>
      </c>
      <c r="L181" s="2" t="str">
        <f>'[4]Cumulative Stats'!A110</f>
        <v>Balholm</v>
      </c>
      <c r="M181" s="2" t="str">
        <f>'[4]Cumulative Stats'!B110</f>
        <v>Den</v>
      </c>
      <c r="N181" s="2">
        <f>'[4]Cumulative Stats'!C110</f>
        <v>4</v>
      </c>
      <c r="O181" s="2">
        <f>'[4]Cumulative Stats'!D110</f>
        <v>49</v>
      </c>
      <c r="P181" s="10">
        <f>'[4]Cumulative Stats'!E110</f>
        <v>12.25</v>
      </c>
      <c r="Q181" s="2">
        <f>'[4]Cumulative Stats'!F110</f>
        <v>17</v>
      </c>
      <c r="R181" s="2">
        <f>'[4]Cumulative Stats'!G110</f>
        <v>1</v>
      </c>
      <c r="S181" s="2">
        <f>'[4]Cumulative Stats'!H110</f>
        <v>0</v>
      </c>
      <c r="T181" s="11">
        <f>+N181/PASSING!$B$1*16</f>
        <v>3.5555555555555554</v>
      </c>
      <c r="U181">
        <f>IF(N181&gt;=2*PASSING!$B$1,1,0)</f>
        <v>0</v>
      </c>
    </row>
    <row r="182" spans="1:21" x14ac:dyDescent="0.15">
      <c r="A182" s="2" t="str">
        <f>'[11]Cumulative Stats'!A92</f>
        <v>Good</v>
      </c>
      <c r="B182" s="2" t="str">
        <f>'[11]Cumulative Stats'!B92</f>
        <v>NO</v>
      </c>
      <c r="C182" s="2">
        <f>'[11]Cumulative Stats'!C92</f>
        <v>1</v>
      </c>
      <c r="D182" s="2">
        <f>'[11]Cumulative Stats'!D92</f>
        <v>0</v>
      </c>
      <c r="E182" s="10">
        <f>'[11]Cumulative Stats'!E92</f>
        <v>0</v>
      </c>
      <c r="F182" s="2">
        <f>'[11]Cumulative Stats'!F92</f>
        <v>0</v>
      </c>
      <c r="G182" s="2">
        <f>'[11]Cumulative Stats'!G92</f>
        <v>0</v>
      </c>
      <c r="H182" s="2">
        <f>'[11]Cumulative Stats'!H92</f>
        <v>1</v>
      </c>
      <c r="I182">
        <f t="shared" si="2"/>
        <v>1</v>
      </c>
      <c r="J182">
        <f>IF(C182&gt;=6.25*PASSING!$B$1,1,0)</f>
        <v>0</v>
      </c>
      <c r="L182" s="2" t="str">
        <f>'[2]Cumulative Stats'!A118</f>
        <v>Talton</v>
      </c>
      <c r="M182" s="2" t="str">
        <f>'[2]Cumulative Stats'!B118</f>
        <v>Bir</v>
      </c>
      <c r="N182" s="2">
        <f>'[2]Cumulative Stats'!C118</f>
        <v>4</v>
      </c>
      <c r="O182" s="53">
        <f>'[2]Cumulative Stats'!D118</f>
        <v>45</v>
      </c>
      <c r="P182" s="10">
        <f>'[2]Cumulative Stats'!E118</f>
        <v>11.25</v>
      </c>
      <c r="Q182" s="2">
        <f>'[2]Cumulative Stats'!F118</f>
        <v>18</v>
      </c>
      <c r="R182" s="2">
        <f>'[2]Cumulative Stats'!G118</f>
        <v>0</v>
      </c>
      <c r="S182" s="2">
        <f>'[2]Cumulative Stats'!H118</f>
        <v>0</v>
      </c>
      <c r="T182" s="11">
        <f>+N182/PASSING!$B$1*16</f>
        <v>3.5555555555555554</v>
      </c>
      <c r="U182">
        <f>IF(N182&gt;=2*PASSING!$B$1,1,0)</f>
        <v>0</v>
      </c>
    </row>
    <row r="183" spans="1:21" x14ac:dyDescent="0.15">
      <c r="A183" s="2" t="str">
        <f>'[3]Cumulative Stats'!A95</f>
        <v>Gossett</v>
      </c>
      <c r="B183" s="2" t="str">
        <f>'[3]Cumulative Stats'!B95</f>
        <v>Chi</v>
      </c>
      <c r="C183" s="2">
        <f>'[3]Cumulative Stats'!C95</f>
        <v>1</v>
      </c>
      <c r="D183" s="2">
        <f>'[3]Cumulative Stats'!D95</f>
        <v>0</v>
      </c>
      <c r="E183" s="10">
        <f>'[3]Cumulative Stats'!E95</f>
        <v>0</v>
      </c>
      <c r="F183" s="2">
        <f>'[3]Cumulative Stats'!F95</f>
        <v>0</v>
      </c>
      <c r="G183" s="2">
        <f>'[3]Cumulative Stats'!G95</f>
        <v>0</v>
      </c>
      <c r="H183" s="2">
        <f>'[3]Cumulative Stats'!H95</f>
        <v>0</v>
      </c>
      <c r="I183">
        <f t="shared" si="2"/>
        <v>1</v>
      </c>
      <c r="J183">
        <f>IF(C183&gt;=6.25*PASSING!$B$1,1,0)</f>
        <v>0</v>
      </c>
      <c r="L183" s="2" t="str">
        <f>'[15]Cumulative Stats'!A109</f>
        <v>Butts</v>
      </c>
      <c r="M183" s="2" t="str">
        <f>'[15]Cumulative Stats'!B109</f>
        <v>Pit</v>
      </c>
      <c r="N183" s="2">
        <f>'[15]Cumulative Stats'!C109</f>
        <v>4</v>
      </c>
      <c r="O183" s="2">
        <f>'[15]Cumulative Stats'!D109</f>
        <v>39</v>
      </c>
      <c r="P183" s="10">
        <f>'[15]Cumulative Stats'!E109</f>
        <v>9.75</v>
      </c>
      <c r="Q183" s="2">
        <f>'[15]Cumulative Stats'!F109</f>
        <v>14</v>
      </c>
      <c r="R183" s="2">
        <f>'[15]Cumulative Stats'!G109</f>
        <v>0</v>
      </c>
      <c r="S183" s="2">
        <f>'[15]Cumulative Stats'!H109</f>
        <v>1</v>
      </c>
      <c r="T183" s="11">
        <f>+N183/PASSING!$B$1*16</f>
        <v>3.5555555555555554</v>
      </c>
      <c r="U183">
        <f>IF(N183&gt;=2*PASSING!$B$1,1,0)</f>
        <v>0</v>
      </c>
    </row>
    <row r="184" spans="1:21" x14ac:dyDescent="0.15">
      <c r="A184" s="2" t="str">
        <f>'[17]Cumulative Stats'!A94</f>
        <v>Grayson</v>
      </c>
      <c r="B184" s="2" t="str">
        <f>'[17]Cumulative Stats'!B94</f>
        <v>TB</v>
      </c>
      <c r="C184" s="2">
        <f>'[17]Cumulative Stats'!C94</f>
        <v>1</v>
      </c>
      <c r="D184" s="2">
        <f>'[17]Cumulative Stats'!D94</f>
        <v>0</v>
      </c>
      <c r="E184" s="10">
        <f>'[17]Cumulative Stats'!E94</f>
        <v>0</v>
      </c>
      <c r="F184" s="2">
        <f>'[17]Cumulative Stats'!F94</f>
        <v>0</v>
      </c>
      <c r="G184" s="2">
        <f>'[17]Cumulative Stats'!G94</f>
        <v>0</v>
      </c>
      <c r="H184" s="2">
        <f>'[17]Cumulative Stats'!H94</f>
        <v>0</v>
      </c>
      <c r="I184">
        <f t="shared" si="2"/>
        <v>1</v>
      </c>
      <c r="J184">
        <f>IF(C184&gt;=6.25*PASSING!$B$1,1,0)</f>
        <v>0</v>
      </c>
      <c r="L184" s="2" t="str">
        <f>'[11]Cumulative Stats'!A108</f>
        <v>Bayle</v>
      </c>
      <c r="M184" s="2" t="str">
        <f>'[11]Cumulative Stats'!B108</f>
        <v>NO</v>
      </c>
      <c r="N184" s="2">
        <f>'[11]Cumulative Stats'!C108</f>
        <v>4</v>
      </c>
      <c r="O184" s="2">
        <f>'[11]Cumulative Stats'!D108</f>
        <v>34</v>
      </c>
      <c r="P184" s="10">
        <f>'[11]Cumulative Stats'!E108</f>
        <v>8.5</v>
      </c>
      <c r="Q184" s="2">
        <f>'[11]Cumulative Stats'!F108</f>
        <v>14</v>
      </c>
      <c r="R184" s="2">
        <f>'[11]Cumulative Stats'!G108</f>
        <v>0</v>
      </c>
      <c r="S184" s="2">
        <f>'[11]Cumulative Stats'!H108</f>
        <v>0</v>
      </c>
      <c r="T184" s="11">
        <f>+N184/PASSING!$B$1*16</f>
        <v>3.5555555555555554</v>
      </c>
      <c r="U184">
        <f>IF(N184&gt;=2*PASSING!$B$1,1,0)</f>
        <v>0</v>
      </c>
    </row>
    <row r="185" spans="1:21" x14ac:dyDescent="0.15">
      <c r="A185" s="2" t="str">
        <f>'[2]Cumulative Stats'!A93</f>
        <v>Johnston</v>
      </c>
      <c r="B185" s="2" t="str">
        <f>'[2]Cumulative Stats'!B93</f>
        <v>Bir</v>
      </c>
      <c r="C185" s="2">
        <f>'[2]Cumulative Stats'!C93</f>
        <v>1</v>
      </c>
      <c r="D185" s="2">
        <f>'[2]Cumulative Stats'!D93</f>
        <v>0</v>
      </c>
      <c r="E185" s="10">
        <f>'[2]Cumulative Stats'!E93</f>
        <v>0</v>
      </c>
      <c r="F185" s="2">
        <f>'[2]Cumulative Stats'!F93</f>
        <v>0</v>
      </c>
      <c r="G185" s="2">
        <f>'[2]Cumulative Stats'!G93</f>
        <v>0</v>
      </c>
      <c r="H185" s="2">
        <f>'[2]Cumulative Stats'!H93</f>
        <v>0</v>
      </c>
      <c r="I185">
        <f t="shared" si="2"/>
        <v>1</v>
      </c>
      <c r="J185">
        <f>IF(C185&gt;=6.25*PASSING!$B$1,1,0)</f>
        <v>0</v>
      </c>
      <c r="L185" s="2" t="str">
        <f>'[10]Cumulative Stats'!A110</f>
        <v>Calhoun</v>
      </c>
      <c r="M185" s="2" t="str">
        <f>'[10]Cumulative Stats'!B110</f>
        <v>NJ</v>
      </c>
      <c r="N185" s="2">
        <f>'[10]Cumulative Stats'!C110</f>
        <v>4</v>
      </c>
      <c r="O185" s="2">
        <f>'[10]Cumulative Stats'!D110</f>
        <v>22</v>
      </c>
      <c r="P185" s="10">
        <f>'[10]Cumulative Stats'!E110</f>
        <v>5.5</v>
      </c>
      <c r="Q185" s="2">
        <f>'[10]Cumulative Stats'!F110</f>
        <v>9</v>
      </c>
      <c r="R185" s="2">
        <f>'[10]Cumulative Stats'!G110</f>
        <v>0</v>
      </c>
      <c r="S185" s="2">
        <f>'[10]Cumulative Stats'!H110</f>
        <v>0</v>
      </c>
      <c r="T185" s="11">
        <f>+N185/PASSING!$B$1*16</f>
        <v>3.5555555555555554</v>
      </c>
      <c r="U185">
        <f>IF(N185&gt;=2*PASSING!$B$1,1,0)</f>
        <v>0</v>
      </c>
    </row>
    <row r="186" spans="1:21" x14ac:dyDescent="0.15">
      <c r="A186" s="2" t="str">
        <f>'[8]Cumulative Stats'!A105</f>
        <v>Partridge</v>
      </c>
      <c r="B186" s="2" t="str">
        <f>'[8]Cumulative Stats'!B105</f>
        <v>Mem</v>
      </c>
      <c r="C186" s="2">
        <f>'[8]Cumulative Stats'!C105</f>
        <v>1</v>
      </c>
      <c r="D186" s="2">
        <f>'[8]Cumulative Stats'!D105</f>
        <v>0</v>
      </c>
      <c r="E186" s="10">
        <f>'[8]Cumulative Stats'!E105</f>
        <v>0</v>
      </c>
      <c r="F186" s="2">
        <f>'[8]Cumulative Stats'!F105</f>
        <v>0</v>
      </c>
      <c r="G186" s="2">
        <f>'[8]Cumulative Stats'!G105</f>
        <v>0</v>
      </c>
      <c r="H186" s="2">
        <f>'[8]Cumulative Stats'!H105</f>
        <v>1</v>
      </c>
      <c r="I186">
        <f t="shared" si="2"/>
        <v>1</v>
      </c>
      <c r="J186">
        <f>IF(C186&gt;=6.25*PASSING!$B$1,1,0)</f>
        <v>0</v>
      </c>
      <c r="L186" s="2" t="str">
        <f>'[17]Cumulative Stats'!A118</f>
        <v>Williams,R</v>
      </c>
      <c r="M186" s="2" t="str">
        <f>'[17]Cumulative Stats'!B118</f>
        <v>TB</v>
      </c>
      <c r="N186" s="2">
        <f>'[17]Cumulative Stats'!C118</f>
        <v>4</v>
      </c>
      <c r="O186" s="2">
        <f>'[17]Cumulative Stats'!D118</f>
        <v>9</v>
      </c>
      <c r="P186" s="10">
        <f>'[17]Cumulative Stats'!E118</f>
        <v>2.25</v>
      </c>
      <c r="Q186" s="2">
        <f>'[17]Cumulative Stats'!F118</f>
        <v>8</v>
      </c>
      <c r="R186" s="2">
        <f>'[17]Cumulative Stats'!G118</f>
        <v>0</v>
      </c>
      <c r="S186" s="2">
        <f>'[17]Cumulative Stats'!H118</f>
        <v>0</v>
      </c>
      <c r="T186" s="11">
        <f>+N186/PASSING!$B$1*16</f>
        <v>3.5555555555555554</v>
      </c>
      <c r="U186">
        <f>IF(N186&gt;=2*PASSING!$B$1,1,0)</f>
        <v>0</v>
      </c>
    </row>
    <row r="187" spans="1:21" x14ac:dyDescent="0.15">
      <c r="A187" s="2" t="str">
        <f>'[17]Cumulative Stats'!A98</f>
        <v>Truvillion</v>
      </c>
      <c r="B187" s="2" t="str">
        <f>'[17]Cumulative Stats'!B98</f>
        <v>TB</v>
      </c>
      <c r="C187" s="2">
        <f>'[17]Cumulative Stats'!C98</f>
        <v>1</v>
      </c>
      <c r="D187" s="2">
        <f>'[17]Cumulative Stats'!D98</f>
        <v>0</v>
      </c>
      <c r="E187" s="10">
        <f>'[17]Cumulative Stats'!E98</f>
        <v>0</v>
      </c>
      <c r="F187" s="2">
        <f>'[17]Cumulative Stats'!F98</f>
        <v>0</v>
      </c>
      <c r="G187" s="2">
        <f>'[17]Cumulative Stats'!G98</f>
        <v>0</v>
      </c>
      <c r="H187" s="2">
        <f>'[17]Cumulative Stats'!H98</f>
        <v>0</v>
      </c>
      <c r="I187">
        <f t="shared" si="2"/>
        <v>1</v>
      </c>
      <c r="J187">
        <f>IF(C187&gt;=6.25*PASSING!$B$1,1,0)</f>
        <v>0</v>
      </c>
      <c r="L187" s="2" t="str">
        <f>'[13]Cumulative Stats'!A110</f>
        <v>Blair</v>
      </c>
      <c r="M187" s="2" t="str">
        <f>'[13]Cumulative Stats'!B110</f>
        <v>Okl</v>
      </c>
      <c r="N187" s="2">
        <f>'[13]Cumulative Stats'!C110</f>
        <v>3</v>
      </c>
      <c r="O187" s="2">
        <f>'[13]Cumulative Stats'!D110</f>
        <v>82</v>
      </c>
      <c r="P187" s="10">
        <f>'[13]Cumulative Stats'!E110</f>
        <v>27.333333333333332</v>
      </c>
      <c r="Q187" s="2">
        <f>'[13]Cumulative Stats'!F110</f>
        <v>40</v>
      </c>
      <c r="R187" s="2">
        <f>'[13]Cumulative Stats'!G110</f>
        <v>0</v>
      </c>
      <c r="S187" s="2">
        <f>'[13]Cumulative Stats'!H110</f>
        <v>0</v>
      </c>
      <c r="T187" s="11">
        <f>+N187/PASSING!$B$1*16</f>
        <v>2.6666666666666665</v>
      </c>
      <c r="U187">
        <f>IF(N187&gt;=2*PASSING!$B$1,1,0)</f>
        <v>0</v>
      </c>
    </row>
    <row r="188" spans="1:21" x14ac:dyDescent="0.15">
      <c r="A188" s="2" t="str">
        <f>'[13]Cumulative Stats'!A102</f>
        <v>Turner</v>
      </c>
      <c r="B188" s="2" t="str">
        <f>'[13]Cumulative Stats'!B102</f>
        <v>Okl</v>
      </c>
      <c r="C188" s="2">
        <f>'[13]Cumulative Stats'!C102</f>
        <v>1</v>
      </c>
      <c r="D188" s="2">
        <f>'[13]Cumulative Stats'!D102</f>
        <v>0</v>
      </c>
      <c r="E188" s="10">
        <f>'[13]Cumulative Stats'!E102</f>
        <v>0</v>
      </c>
      <c r="F188" s="2">
        <f>'[13]Cumulative Stats'!F102</f>
        <v>0</v>
      </c>
      <c r="G188" s="2">
        <f>'[13]Cumulative Stats'!G102</f>
        <v>0</v>
      </c>
      <c r="H188" s="2">
        <f>'[13]Cumulative Stats'!H102</f>
        <v>0</v>
      </c>
      <c r="I188">
        <f t="shared" si="2"/>
        <v>1</v>
      </c>
      <c r="J188">
        <f>IF(C188&gt;=6.25*PASSING!$B$1,1,0)</f>
        <v>0</v>
      </c>
      <c r="L188" s="2" t="str">
        <f>'[6]Cumulative Stats'!A118</f>
        <v>McCurley</v>
      </c>
      <c r="M188" s="2" t="str">
        <f>'[6]Cumulative Stats'!B118</f>
        <v>Jac</v>
      </c>
      <c r="N188" s="2">
        <f>'[6]Cumulative Stats'!C118</f>
        <v>3</v>
      </c>
      <c r="O188" s="2">
        <f>'[6]Cumulative Stats'!D118</f>
        <v>48</v>
      </c>
      <c r="P188" s="10">
        <f>'[6]Cumulative Stats'!E118</f>
        <v>16</v>
      </c>
      <c r="Q188" s="2">
        <f>'[6]Cumulative Stats'!F118</f>
        <v>19</v>
      </c>
      <c r="R188" s="2">
        <f>'[6]Cumulative Stats'!G118</f>
        <v>0</v>
      </c>
      <c r="S188" s="2">
        <f>'[6]Cumulative Stats'!H118</f>
        <v>0</v>
      </c>
      <c r="T188" s="11">
        <f>+N188/PASSING!$B$1*16</f>
        <v>2.6666666666666665</v>
      </c>
      <c r="U188">
        <f>IF(N188&gt;=2*PASSING!$B$1,1,0)</f>
        <v>0</v>
      </c>
    </row>
    <row r="189" spans="1:21" x14ac:dyDescent="0.15">
      <c r="A189" s="2" t="str">
        <f>'[5]Cumulative Stats'!A100</f>
        <v>Verdin</v>
      </c>
      <c r="B189" s="2" t="str">
        <f>'[5]Cumulative Stats'!B100</f>
        <v>Hou</v>
      </c>
      <c r="C189" s="2">
        <f>'[5]Cumulative Stats'!C100</f>
        <v>1</v>
      </c>
      <c r="D189" s="2">
        <f>'[5]Cumulative Stats'!D100</f>
        <v>0</v>
      </c>
      <c r="E189" s="10">
        <f>'[5]Cumulative Stats'!E100</f>
        <v>0</v>
      </c>
      <c r="F189" s="2">
        <f>'[5]Cumulative Stats'!F100</f>
        <v>0</v>
      </c>
      <c r="G189" s="2">
        <f>'[5]Cumulative Stats'!G100</f>
        <v>0</v>
      </c>
      <c r="H189" s="2">
        <f>'[5]Cumulative Stats'!H100</f>
        <v>0</v>
      </c>
      <c r="I189">
        <f t="shared" si="2"/>
        <v>1</v>
      </c>
      <c r="J189">
        <f>IF(C189&gt;=6.25*PASSING!$B$1,1,0)</f>
        <v>0</v>
      </c>
      <c r="L189" s="2" t="str">
        <f>'[4]Cumulative Stats'!A116</f>
        <v>Murray</v>
      </c>
      <c r="M189" s="2" t="str">
        <f>'[4]Cumulative Stats'!B116</f>
        <v>Den</v>
      </c>
      <c r="N189" s="2">
        <f>'[4]Cumulative Stats'!C116</f>
        <v>3</v>
      </c>
      <c r="O189" s="2">
        <f>'[4]Cumulative Stats'!D116</f>
        <v>48</v>
      </c>
      <c r="P189" s="10">
        <f>'[4]Cumulative Stats'!E116</f>
        <v>16</v>
      </c>
      <c r="Q189" s="2">
        <f>'[4]Cumulative Stats'!F116</f>
        <v>37</v>
      </c>
      <c r="R189" s="2">
        <f>'[4]Cumulative Stats'!G116</f>
        <v>0</v>
      </c>
      <c r="S189" s="2">
        <f>'[4]Cumulative Stats'!H116</f>
        <v>0</v>
      </c>
      <c r="T189" s="11">
        <f>+N189/PASSING!$B$1*16</f>
        <v>2.6666666666666665</v>
      </c>
      <c r="U189">
        <f>IF(N189&gt;=2*PASSING!$B$1,1,0)</f>
        <v>0</v>
      </c>
    </row>
    <row r="190" spans="1:21" x14ac:dyDescent="0.15">
      <c r="A190" s="2" t="str">
        <f>'[5]Cumulative Stats'!A92</f>
        <v>Dillon</v>
      </c>
      <c r="B190" s="2" t="str">
        <f>'[5]Cumulative Stats'!B92</f>
        <v>Hou</v>
      </c>
      <c r="C190" s="2">
        <f>'[5]Cumulative Stats'!C92</f>
        <v>6</v>
      </c>
      <c r="D190" s="2">
        <f>'[5]Cumulative Stats'!D92</f>
        <v>-1</v>
      </c>
      <c r="E190" s="10">
        <f>'[5]Cumulative Stats'!E92</f>
        <v>-0.16666666666666666</v>
      </c>
      <c r="F190" s="2">
        <f>'[5]Cumulative Stats'!F92</f>
        <v>4</v>
      </c>
      <c r="G190" s="2">
        <f>'[5]Cumulative Stats'!G92</f>
        <v>0</v>
      </c>
      <c r="H190" s="2">
        <f>'[5]Cumulative Stats'!H92</f>
        <v>0</v>
      </c>
      <c r="I190">
        <f t="shared" si="2"/>
        <v>1</v>
      </c>
      <c r="J190">
        <f>IF(C190&gt;=6.25*PASSING!$B$1,1,0)</f>
        <v>0</v>
      </c>
      <c r="L190" s="2" t="str">
        <f>'[5]Cumulative Stats'!A109</f>
        <v>Courville</v>
      </c>
      <c r="M190" s="2" t="str">
        <f>'[5]Cumulative Stats'!B109</f>
        <v>Hou</v>
      </c>
      <c r="N190" s="2">
        <f>'[5]Cumulative Stats'!C109</f>
        <v>3</v>
      </c>
      <c r="O190" s="2">
        <f>'[5]Cumulative Stats'!D109</f>
        <v>44</v>
      </c>
      <c r="P190" s="10">
        <f>'[5]Cumulative Stats'!E109</f>
        <v>14.666666666666666</v>
      </c>
      <c r="Q190" s="2">
        <f>'[5]Cumulative Stats'!F109</f>
        <v>24</v>
      </c>
      <c r="R190" s="2">
        <f>'[5]Cumulative Stats'!G109</f>
        <v>0</v>
      </c>
      <c r="S190" s="2">
        <f>'[5]Cumulative Stats'!H109</f>
        <v>0</v>
      </c>
      <c r="T190" s="11">
        <f>+N190/PASSING!$B$1*16</f>
        <v>2.6666666666666665</v>
      </c>
      <c r="U190">
        <f>IF(N190&gt;=2*PASSING!$B$1,1,0)</f>
        <v>0</v>
      </c>
    </row>
    <row r="191" spans="1:21" x14ac:dyDescent="0.15">
      <c r="A191" s="2" t="str">
        <f>'[15]Cumulative Stats'!A99</f>
        <v>Johnson,D</v>
      </c>
      <c r="B191" s="2" t="str">
        <f>'[15]Cumulative Stats'!B99</f>
        <v>Pit</v>
      </c>
      <c r="C191" s="2">
        <f>'[15]Cumulative Stats'!C99</f>
        <v>4</v>
      </c>
      <c r="D191" s="2">
        <f>'[15]Cumulative Stats'!D99</f>
        <v>-1</v>
      </c>
      <c r="E191" s="10">
        <f>'[15]Cumulative Stats'!E99</f>
        <v>-0.25</v>
      </c>
      <c r="F191" s="2">
        <f>'[15]Cumulative Stats'!F99</f>
        <v>1</v>
      </c>
      <c r="G191" s="2">
        <f>'[15]Cumulative Stats'!G99</f>
        <v>0</v>
      </c>
      <c r="H191" s="2">
        <f>'[15]Cumulative Stats'!H99</f>
        <v>0</v>
      </c>
      <c r="I191">
        <f t="shared" si="2"/>
        <v>1</v>
      </c>
      <c r="J191">
        <f>IF(C191&gt;=6.25*PASSING!$B$1,1,0)</f>
        <v>0</v>
      </c>
      <c r="L191" s="2" t="str">
        <f>'[16]Cumulative Stats'!A115</f>
        <v>Osborne</v>
      </c>
      <c r="M191" s="2" t="str">
        <f>'[16]Cumulative Stats'!B115</f>
        <v>SA</v>
      </c>
      <c r="N191" s="2">
        <f>'[16]Cumulative Stats'!C115</f>
        <v>3</v>
      </c>
      <c r="O191" s="2">
        <f>'[16]Cumulative Stats'!D115</f>
        <v>42</v>
      </c>
      <c r="P191" s="10">
        <f>'[16]Cumulative Stats'!E115</f>
        <v>14</v>
      </c>
      <c r="Q191" s="2">
        <f>'[16]Cumulative Stats'!F115</f>
        <v>16</v>
      </c>
      <c r="R191" s="2">
        <f>'[16]Cumulative Stats'!G115</f>
        <v>0</v>
      </c>
      <c r="S191" s="2">
        <f>'[16]Cumulative Stats'!H115</f>
        <v>0</v>
      </c>
      <c r="T191" s="11">
        <f>+N191/PASSING!$B$1*16</f>
        <v>2.6666666666666665</v>
      </c>
      <c r="U191">
        <f>IF(N191&gt;=2*PASSING!$B$1,1,0)</f>
        <v>0</v>
      </c>
    </row>
    <row r="192" spans="1:21" x14ac:dyDescent="0.15">
      <c r="A192" s="2" t="str">
        <f>'[4]Cumulative Stats'!A98</f>
        <v>Penrose</v>
      </c>
      <c r="B192" s="2" t="str">
        <f>'[4]Cumulative Stats'!B98</f>
        <v>Den</v>
      </c>
      <c r="C192" s="2">
        <f>'[4]Cumulative Stats'!C98</f>
        <v>3</v>
      </c>
      <c r="D192" s="2">
        <f>'[4]Cumulative Stats'!D98</f>
        <v>-1</v>
      </c>
      <c r="E192" s="10">
        <f>'[4]Cumulative Stats'!E98</f>
        <v>-0.33333333333333331</v>
      </c>
      <c r="F192" s="2">
        <f>'[4]Cumulative Stats'!F98</f>
        <v>6</v>
      </c>
      <c r="G192" s="2">
        <f>'[4]Cumulative Stats'!G98</f>
        <v>0</v>
      </c>
      <c r="H192" s="2">
        <f>'[4]Cumulative Stats'!H98</f>
        <v>0</v>
      </c>
      <c r="I192">
        <f t="shared" si="2"/>
        <v>1</v>
      </c>
      <c r="J192">
        <f>IF(C192&gt;=6.25*PASSING!$B$1,1,0)</f>
        <v>0</v>
      </c>
      <c r="L192" s="2" t="s">
        <v>351</v>
      </c>
      <c r="M192" s="2" t="str">
        <f>'[8]Cumulative Stats'!B114</f>
        <v>Mem</v>
      </c>
      <c r="N192" s="2">
        <f>'[8]Cumulative Stats'!C114</f>
        <v>3</v>
      </c>
      <c r="O192" s="2">
        <f>'[8]Cumulative Stats'!D114</f>
        <v>39</v>
      </c>
      <c r="P192" s="10">
        <f>'[8]Cumulative Stats'!E114</f>
        <v>13</v>
      </c>
      <c r="Q192" s="2">
        <f>'[8]Cumulative Stats'!F114</f>
        <v>17</v>
      </c>
      <c r="R192" s="2">
        <f>'[8]Cumulative Stats'!G114</f>
        <v>0</v>
      </c>
      <c r="S192" s="2">
        <f>'[8]Cumulative Stats'!H114</f>
        <v>0</v>
      </c>
      <c r="T192" s="11">
        <f>+N192/PASSING!$B$1*16</f>
        <v>2.6666666666666665</v>
      </c>
      <c r="U192">
        <f>IF(N192&gt;=2*PASSING!$B$1,1,0)</f>
        <v>0</v>
      </c>
    </row>
    <row r="193" spans="1:21" x14ac:dyDescent="0.15">
      <c r="A193" s="2" t="str">
        <f>'[5]Cumulative Stats'!A97</f>
        <v>McLain</v>
      </c>
      <c r="B193" s="2" t="str">
        <f>'[5]Cumulative Stats'!B97</f>
        <v>Hou</v>
      </c>
      <c r="C193" s="2">
        <f>'[5]Cumulative Stats'!C97</f>
        <v>2</v>
      </c>
      <c r="D193" s="2">
        <f>'[5]Cumulative Stats'!D97</f>
        <v>-2</v>
      </c>
      <c r="E193" s="10">
        <f>'[5]Cumulative Stats'!E97</f>
        <v>-1</v>
      </c>
      <c r="F193" s="2">
        <f>'[5]Cumulative Stats'!F97</f>
        <v>0</v>
      </c>
      <c r="G193" s="2">
        <f>'[5]Cumulative Stats'!G97</f>
        <v>0</v>
      </c>
      <c r="H193" s="2">
        <f>'[5]Cumulative Stats'!H97</f>
        <v>0</v>
      </c>
      <c r="I193">
        <f t="shared" si="2"/>
        <v>1</v>
      </c>
      <c r="J193">
        <f>IF(C193&gt;=6.25*PASSING!$B$1,1,0)</f>
        <v>0</v>
      </c>
      <c r="L193" s="2" t="str">
        <f>'[13]Cumulative Stats'!A109</f>
        <v>Bennett</v>
      </c>
      <c r="M193" s="2" t="str">
        <f>'[13]Cumulative Stats'!B109</f>
        <v>Okl</v>
      </c>
      <c r="N193" s="2">
        <f>'[13]Cumulative Stats'!C109</f>
        <v>3</v>
      </c>
      <c r="O193" s="2">
        <f>'[13]Cumulative Stats'!D109</f>
        <v>34</v>
      </c>
      <c r="P193" s="10">
        <f>'[13]Cumulative Stats'!E109</f>
        <v>11.333333333333334</v>
      </c>
      <c r="Q193" s="2">
        <f>'[13]Cumulative Stats'!F109</f>
        <v>14</v>
      </c>
      <c r="R193" s="2">
        <f>'[13]Cumulative Stats'!G109</f>
        <v>0</v>
      </c>
      <c r="S193" s="2">
        <f>'[13]Cumulative Stats'!H109</f>
        <v>0</v>
      </c>
      <c r="T193" s="11">
        <f>+N193/PASSING!$B$1*16</f>
        <v>2.6666666666666665</v>
      </c>
      <c r="U193">
        <f>IF(N193&gt;=2*PASSING!$B$1,1,0)</f>
        <v>0</v>
      </c>
    </row>
    <row r="194" spans="1:21" x14ac:dyDescent="0.15">
      <c r="A194" s="2" t="str">
        <f>'[9]Cumulative Stats'!A93</f>
        <v>Greenwood,D</v>
      </c>
      <c r="B194" s="2" t="str">
        <f>'[9]Cumulative Stats'!B93</f>
        <v>Mch</v>
      </c>
      <c r="C194" s="2">
        <f>'[9]Cumulative Stats'!C93</f>
        <v>1</v>
      </c>
      <c r="D194" s="2">
        <f>'[9]Cumulative Stats'!D93</f>
        <v>-2</v>
      </c>
      <c r="E194" s="10">
        <f>'[9]Cumulative Stats'!E93</f>
        <v>-2</v>
      </c>
      <c r="F194" s="2">
        <f>'[9]Cumulative Stats'!F93</f>
        <v>-2</v>
      </c>
      <c r="G194" s="2">
        <f>'[9]Cumulative Stats'!G93</f>
        <v>0</v>
      </c>
      <c r="H194" s="2">
        <f>'[9]Cumulative Stats'!H93</f>
        <v>0</v>
      </c>
      <c r="I194">
        <f t="shared" ref="I194:I257" si="3">IF(C194&gt;0,1,0)</f>
        <v>1</v>
      </c>
      <c r="J194">
        <f>IF(C194&gt;=6.25*PASSING!$B$1,1,0)</f>
        <v>0</v>
      </c>
      <c r="L194" s="112" t="str">
        <f>'[8]Cumulative Stats'!A123</f>
        <v>White,B</v>
      </c>
      <c r="M194" s="2" t="str">
        <f>'[8]Cumulative Stats'!B123</f>
        <v>Mem</v>
      </c>
      <c r="N194" s="2">
        <f>'[8]Cumulative Stats'!C123</f>
        <v>3</v>
      </c>
      <c r="O194" s="2">
        <f>'[8]Cumulative Stats'!D123</f>
        <v>33</v>
      </c>
      <c r="P194" s="10">
        <f>'[8]Cumulative Stats'!E123</f>
        <v>11</v>
      </c>
      <c r="Q194" s="2">
        <f>'[8]Cumulative Stats'!F123</f>
        <v>12</v>
      </c>
      <c r="R194" s="2">
        <f>'[8]Cumulative Stats'!G123</f>
        <v>0</v>
      </c>
      <c r="S194" s="2">
        <f>'[8]Cumulative Stats'!H123</f>
        <v>0</v>
      </c>
      <c r="T194" s="11">
        <f>+N194/PASSING!$B$1*16</f>
        <v>2.6666666666666665</v>
      </c>
      <c r="U194">
        <f>IF(N194&gt;=2*PASSING!$B$1,1,0)</f>
        <v>0</v>
      </c>
    </row>
    <row r="195" spans="1:21" x14ac:dyDescent="0.15">
      <c r="A195" s="2" t="str">
        <f>'[9]Cumulative Stats'!A92</f>
        <v>Echols</v>
      </c>
      <c r="B195" s="2" t="str">
        <f>'[9]Cumulative Stats'!B92</f>
        <v>Mch</v>
      </c>
      <c r="C195" s="2">
        <f>'[9]Cumulative Stats'!C92</f>
        <v>1</v>
      </c>
      <c r="D195" s="2">
        <f>'[9]Cumulative Stats'!D92</f>
        <v>-3</v>
      </c>
      <c r="E195" s="10">
        <f>'[9]Cumulative Stats'!E92</f>
        <v>-3</v>
      </c>
      <c r="F195" s="2">
        <f>'[9]Cumulative Stats'!F92</f>
        <v>-3</v>
      </c>
      <c r="G195" s="2">
        <f>'[9]Cumulative Stats'!G92</f>
        <v>0</v>
      </c>
      <c r="H195" s="2">
        <f>'[9]Cumulative Stats'!H92</f>
        <v>0</v>
      </c>
      <c r="I195">
        <f t="shared" si="3"/>
        <v>1</v>
      </c>
      <c r="J195">
        <f>IF(C195&gt;=6.25*PASSING!$B$1,1,0)</f>
        <v>0</v>
      </c>
      <c r="L195" s="112" t="str">
        <f>'[14]Cumulative Stats'!A118</f>
        <v>Russell</v>
      </c>
      <c r="M195" s="112" t="str">
        <f>'[14]Cumulative Stats'!B118</f>
        <v>Phi</v>
      </c>
      <c r="N195" s="112">
        <f>'[14]Cumulative Stats'!C118</f>
        <v>3</v>
      </c>
      <c r="O195" s="112">
        <f>'[14]Cumulative Stats'!D118</f>
        <v>30</v>
      </c>
      <c r="P195" s="10">
        <f>'[14]Cumulative Stats'!E118</f>
        <v>10</v>
      </c>
      <c r="Q195" s="112">
        <f>'[14]Cumulative Stats'!F118</f>
        <v>12</v>
      </c>
      <c r="R195" s="112">
        <f>'[14]Cumulative Stats'!G118</f>
        <v>0</v>
      </c>
      <c r="S195" s="112">
        <f>'[14]Cumulative Stats'!H118</f>
        <v>0</v>
      </c>
      <c r="T195" s="11">
        <f>+N195/PASSING!$B$1*16</f>
        <v>2.6666666666666665</v>
      </c>
      <c r="U195">
        <f>IF(N195&gt;=2*PASSING!$B$1,1,0)</f>
        <v>0</v>
      </c>
    </row>
    <row r="196" spans="1:21" x14ac:dyDescent="0.15">
      <c r="A196" s="2" t="str">
        <f>'[12]Cumulative Stats'!A93</f>
        <v>Brown</v>
      </c>
      <c r="B196" s="2" t="str">
        <f>'[12]Cumulative Stats'!B93</f>
        <v>Oak</v>
      </c>
      <c r="C196" s="2">
        <f>'[12]Cumulative Stats'!C93</f>
        <v>13</v>
      </c>
      <c r="D196" s="2">
        <f>'[12]Cumulative Stats'!D93</f>
        <v>-4</v>
      </c>
      <c r="E196" s="10">
        <f>'[12]Cumulative Stats'!E93</f>
        <v>-0.30769230769230771</v>
      </c>
      <c r="F196" s="2">
        <f>'[12]Cumulative Stats'!F93</f>
        <v>6</v>
      </c>
      <c r="G196" s="2">
        <f>'[12]Cumulative Stats'!G93</f>
        <v>0</v>
      </c>
      <c r="H196" s="2">
        <f>'[12]Cumulative Stats'!H93</f>
        <v>1</v>
      </c>
      <c r="I196">
        <f t="shared" si="3"/>
        <v>1</v>
      </c>
      <c r="J196">
        <f>IF(C196&gt;=6.25*PASSING!$B$1,1,0)</f>
        <v>0</v>
      </c>
      <c r="L196" s="112" t="str">
        <f>'[12]Cumulative Stats'!A120</f>
        <v>Thompson,JE</v>
      </c>
      <c r="M196" s="112" t="str">
        <f>'[12]Cumulative Stats'!B120</f>
        <v>Oak</v>
      </c>
      <c r="N196" s="112">
        <f>'[12]Cumulative Stats'!C120</f>
        <v>3</v>
      </c>
      <c r="O196" s="112">
        <f>'[12]Cumulative Stats'!D120</f>
        <v>28</v>
      </c>
      <c r="P196" s="10">
        <f>'[12]Cumulative Stats'!E120</f>
        <v>9.3333333333333339</v>
      </c>
      <c r="Q196" s="112">
        <f>'[12]Cumulative Stats'!F120</f>
        <v>13</v>
      </c>
      <c r="R196" s="112">
        <f>'[12]Cumulative Stats'!G120</f>
        <v>0</v>
      </c>
      <c r="S196" s="112">
        <f>'[12]Cumulative Stats'!H120</f>
        <v>0</v>
      </c>
      <c r="T196" s="11">
        <f>+N196/PASSING!$B$1*16</f>
        <v>2.6666666666666665</v>
      </c>
      <c r="U196">
        <f>IF(N196&gt;=2*PASSING!$B$1,1,0)</f>
        <v>0</v>
      </c>
    </row>
    <row r="197" spans="1:21" x14ac:dyDescent="0.15">
      <c r="A197" s="2" t="str">
        <f>'[9]Cumulative Stats'!A95</f>
        <v>Holloway</v>
      </c>
      <c r="B197" s="2" t="str">
        <f>'[9]Cumulative Stats'!B95</f>
        <v>Mch</v>
      </c>
      <c r="C197" s="2">
        <f>'[9]Cumulative Stats'!C95</f>
        <v>2</v>
      </c>
      <c r="D197" s="2">
        <f>'[9]Cumulative Stats'!D95</f>
        <v>-4</v>
      </c>
      <c r="E197" s="10">
        <f>'[9]Cumulative Stats'!E95</f>
        <v>-2</v>
      </c>
      <c r="F197" s="2">
        <f>'[9]Cumulative Stats'!F95</f>
        <v>0</v>
      </c>
      <c r="G197" s="2">
        <f>'[9]Cumulative Stats'!G95</f>
        <v>0</v>
      </c>
      <c r="H197" s="2">
        <f>'[9]Cumulative Stats'!H95</f>
        <v>0</v>
      </c>
      <c r="I197">
        <f t="shared" si="3"/>
        <v>1</v>
      </c>
      <c r="J197">
        <f>IF(C197&gt;=6.25*PASSING!$B$1,1,0)</f>
        <v>0</v>
      </c>
      <c r="L197" s="2" t="str">
        <f>'[5]Cumulative Stats'!A117</f>
        <v>Poole</v>
      </c>
      <c r="M197" s="2" t="str">
        <f>'[5]Cumulative Stats'!B117</f>
        <v>Hou</v>
      </c>
      <c r="N197" s="2">
        <f>'[5]Cumulative Stats'!C117</f>
        <v>3</v>
      </c>
      <c r="O197" s="2">
        <f>'[5]Cumulative Stats'!D117</f>
        <v>23</v>
      </c>
      <c r="P197" s="10">
        <f>'[5]Cumulative Stats'!E117</f>
        <v>7.666666666666667</v>
      </c>
      <c r="Q197" s="2">
        <f>'[5]Cumulative Stats'!F117</f>
        <v>12</v>
      </c>
      <c r="R197" s="2">
        <f>'[5]Cumulative Stats'!G117</f>
        <v>0</v>
      </c>
      <c r="S197" s="2">
        <f>'[5]Cumulative Stats'!H117</f>
        <v>0</v>
      </c>
      <c r="T197" s="11">
        <f>+N197/PASSING!$B$1*16</f>
        <v>2.6666666666666665</v>
      </c>
      <c r="U197">
        <f>IF(N197&gt;=2*PASSING!$B$1,1,0)</f>
        <v>0</v>
      </c>
    </row>
    <row r="198" spans="1:21" x14ac:dyDescent="0.15">
      <c r="A198" s="2" t="str">
        <f>'[11]Cumulative Stats'!A98</f>
        <v>Woodward</v>
      </c>
      <c r="B198" s="2" t="str">
        <f>'[11]Cumulative Stats'!B98</f>
        <v>NO</v>
      </c>
      <c r="C198" s="2">
        <f>'[11]Cumulative Stats'!C98</f>
        <v>3</v>
      </c>
      <c r="D198" s="2">
        <f>'[11]Cumulative Stats'!D98</f>
        <v>-5</v>
      </c>
      <c r="E198" s="10">
        <f>'[11]Cumulative Stats'!E98</f>
        <v>-1.6666666666666667</v>
      </c>
      <c r="F198" s="2">
        <f>'[11]Cumulative Stats'!F98</f>
        <v>2</v>
      </c>
      <c r="G198" s="2">
        <f>'[11]Cumulative Stats'!G98</f>
        <v>0</v>
      </c>
      <c r="H198" s="2">
        <f>'[11]Cumulative Stats'!H98</f>
        <v>0</v>
      </c>
      <c r="I198">
        <f t="shared" si="3"/>
        <v>1</v>
      </c>
      <c r="J198">
        <f>IF(C198&gt;=6.25*PASSING!$B$1,1,0)</f>
        <v>0</v>
      </c>
      <c r="L198" s="112" t="s">
        <v>309</v>
      </c>
      <c r="M198" s="112" t="str">
        <f>'[18]Cumulative Stats'!B113</f>
        <v>Was</v>
      </c>
      <c r="N198" s="112">
        <f>'[18]Cumulative Stats'!C113</f>
        <v>3</v>
      </c>
      <c r="O198" s="112">
        <f>'[18]Cumulative Stats'!D113</f>
        <v>14</v>
      </c>
      <c r="P198" s="10">
        <f>'[18]Cumulative Stats'!E113</f>
        <v>4.666666666666667</v>
      </c>
      <c r="Q198" s="112">
        <f>'[18]Cumulative Stats'!F113</f>
        <v>5</v>
      </c>
      <c r="R198" s="112">
        <f>'[18]Cumulative Stats'!G113</f>
        <v>0</v>
      </c>
      <c r="S198" s="112">
        <f>'[18]Cumulative Stats'!H113</f>
        <v>0</v>
      </c>
      <c r="T198" s="11">
        <f>+N198/PASSING!$B$1*16</f>
        <v>2.6666666666666665</v>
      </c>
      <c r="U198">
        <f>IF(N198&gt;=2*PASSING!$B$1,1,0)</f>
        <v>0</v>
      </c>
    </row>
    <row r="199" spans="1:21" x14ac:dyDescent="0.15">
      <c r="A199" s="2" t="str">
        <f>'[8]Cumulative Stats'!A91</f>
        <v>Duncan</v>
      </c>
      <c r="B199" s="2" t="str">
        <f>'[8]Cumulative Stats'!B91</f>
        <v>Mem</v>
      </c>
      <c r="C199" s="2">
        <f>'[8]Cumulative Stats'!C91</f>
        <v>1</v>
      </c>
      <c r="D199" s="2">
        <f>'[8]Cumulative Stats'!D91</f>
        <v>-6</v>
      </c>
      <c r="E199" s="10">
        <f>'[8]Cumulative Stats'!E91</f>
        <v>-6</v>
      </c>
      <c r="F199" s="2">
        <f>'[8]Cumulative Stats'!F91</f>
        <v>-6</v>
      </c>
      <c r="G199" s="2">
        <f>'[8]Cumulative Stats'!G91</f>
        <v>0</v>
      </c>
      <c r="H199" s="2">
        <f>'[8]Cumulative Stats'!H91</f>
        <v>0</v>
      </c>
      <c r="I199">
        <f t="shared" si="3"/>
        <v>1</v>
      </c>
      <c r="J199">
        <f>IF(C199&gt;=6.25*PASSING!$B$1,1,0)</f>
        <v>0</v>
      </c>
      <c r="L199" s="112" t="str">
        <f>'[15]Cumulative Stats'!A115</f>
        <v>Johnson,D</v>
      </c>
      <c r="M199" s="112" t="str">
        <f>'[15]Cumulative Stats'!B115</f>
        <v>Pit</v>
      </c>
      <c r="N199" s="112">
        <f>'[15]Cumulative Stats'!C115</f>
        <v>3</v>
      </c>
      <c r="O199" s="112">
        <f>'[15]Cumulative Stats'!D115</f>
        <v>11</v>
      </c>
      <c r="P199" s="10">
        <f>'[15]Cumulative Stats'!E115</f>
        <v>3.6666666666666665</v>
      </c>
      <c r="Q199" s="112">
        <f>'[15]Cumulative Stats'!F115</f>
        <v>6</v>
      </c>
      <c r="R199" s="112">
        <f>'[15]Cumulative Stats'!G115</f>
        <v>1</v>
      </c>
      <c r="S199" s="112">
        <f>'[15]Cumulative Stats'!H115</f>
        <v>0</v>
      </c>
      <c r="T199" s="11">
        <f>+N199/PASSING!$B$1*16</f>
        <v>2.6666666666666665</v>
      </c>
      <c r="U199">
        <f>IF(N199&gt;=2*PASSING!$B$1,1,0)</f>
        <v>0</v>
      </c>
    </row>
    <row r="200" spans="1:21" x14ac:dyDescent="0.15">
      <c r="A200" s="2" t="str">
        <f>'[4]Cumulative Stats'!A92</f>
        <v>Hicks</v>
      </c>
      <c r="B200" s="2" t="str">
        <f>'[4]Cumulative Stats'!B92</f>
        <v>Den</v>
      </c>
      <c r="C200" s="2">
        <f>'[4]Cumulative Stats'!C92</f>
        <v>3</v>
      </c>
      <c r="D200" s="2">
        <f>'[4]Cumulative Stats'!D92</f>
        <v>-7</v>
      </c>
      <c r="E200" s="10">
        <f>'[4]Cumulative Stats'!E92</f>
        <v>-2.3333333333333335</v>
      </c>
      <c r="F200" s="2">
        <f>'[4]Cumulative Stats'!F92</f>
        <v>-1</v>
      </c>
      <c r="G200" s="2">
        <f>'[4]Cumulative Stats'!G92</f>
        <v>0</v>
      </c>
      <c r="H200" s="2">
        <f>'[4]Cumulative Stats'!H92</f>
        <v>0</v>
      </c>
      <c r="I200">
        <f t="shared" si="3"/>
        <v>1</v>
      </c>
      <c r="J200">
        <f>IF(C200&gt;=6.25*PASSING!$B$1,1,0)</f>
        <v>0</v>
      </c>
      <c r="L200" s="112" t="str">
        <f>'[3]Cumulative Stats'!A115</f>
        <v>Hoppock</v>
      </c>
      <c r="M200" s="112" t="str">
        <f>'[3]Cumulative Stats'!B115</f>
        <v>Chi</v>
      </c>
      <c r="N200" s="112">
        <f>'[3]Cumulative Stats'!C115</f>
        <v>3</v>
      </c>
      <c r="O200" s="112">
        <f>'[3]Cumulative Stats'!D115</f>
        <v>5</v>
      </c>
      <c r="P200" s="10">
        <f>'[3]Cumulative Stats'!E115</f>
        <v>1.6666666666666667</v>
      </c>
      <c r="Q200" s="112">
        <f>'[3]Cumulative Stats'!F115</f>
        <v>5</v>
      </c>
      <c r="R200" s="112">
        <f>'[3]Cumulative Stats'!G115</f>
        <v>0</v>
      </c>
      <c r="S200" s="112">
        <f>'[3]Cumulative Stats'!H115</f>
        <v>0</v>
      </c>
      <c r="T200" s="11">
        <f>+N200/PASSING!$B$1*16</f>
        <v>2.6666666666666665</v>
      </c>
      <c r="U200">
        <f>IF(N200&gt;=2*PASSING!$B$1,1,0)</f>
        <v>0</v>
      </c>
    </row>
    <row r="201" spans="1:21" x14ac:dyDescent="0.15">
      <c r="A201" s="2" t="s">
        <v>318</v>
      </c>
      <c r="B201" s="2" t="str">
        <f>'[6]Cumulative Stats'!B99</f>
        <v>Jac</v>
      </c>
      <c r="C201" s="2">
        <f>'[6]Cumulative Stats'!C99</f>
        <v>3</v>
      </c>
      <c r="D201" s="2">
        <f>'[6]Cumulative Stats'!D99</f>
        <v>-7</v>
      </c>
      <c r="E201" s="10">
        <f>'[6]Cumulative Stats'!E99</f>
        <v>-2.3333333333333335</v>
      </c>
      <c r="F201" s="2">
        <f>'[6]Cumulative Stats'!F99</f>
        <v>4</v>
      </c>
      <c r="G201" s="2">
        <f>'[6]Cumulative Stats'!G99</f>
        <v>0</v>
      </c>
      <c r="H201" s="2">
        <f>'[6]Cumulative Stats'!H99</f>
        <v>1</v>
      </c>
      <c r="I201">
        <f t="shared" si="3"/>
        <v>1</v>
      </c>
      <c r="J201">
        <f>IF(C201&gt;=6.25*PASSING!$B$1,1,0)</f>
        <v>0</v>
      </c>
      <c r="L201" s="2" t="str">
        <f>'[15]Cumulative Stats'!A118</f>
        <v>Martin</v>
      </c>
      <c r="M201" s="2" t="str">
        <f>'[15]Cumulative Stats'!B118</f>
        <v>Pit</v>
      </c>
      <c r="N201" s="2">
        <f>'[15]Cumulative Stats'!C118</f>
        <v>2</v>
      </c>
      <c r="O201" s="2">
        <f>'[15]Cumulative Stats'!D118</f>
        <v>47</v>
      </c>
      <c r="P201" s="10">
        <f>'[15]Cumulative Stats'!E118</f>
        <v>23.5</v>
      </c>
      <c r="Q201" s="2">
        <f>'[15]Cumulative Stats'!F118</f>
        <v>31</v>
      </c>
      <c r="R201" s="2">
        <f>'[15]Cumulative Stats'!G118</f>
        <v>1</v>
      </c>
      <c r="S201" s="2">
        <f>'[15]Cumulative Stats'!H118</f>
        <v>0</v>
      </c>
      <c r="T201" s="11">
        <f>+N201/PASSING!$B$1*16</f>
        <v>1.7777777777777777</v>
      </c>
      <c r="U201">
        <f>IF(N201&gt;=2*PASSING!$B$1,1,0)</f>
        <v>0</v>
      </c>
    </row>
    <row r="202" spans="1:21" x14ac:dyDescent="0.15">
      <c r="A202" s="2" t="str">
        <f>'[7]Cumulative Stats'!A100</f>
        <v>Townsell</v>
      </c>
      <c r="B202" s="2" t="str">
        <f>'[7]Cumulative Stats'!B100</f>
        <v>LA</v>
      </c>
      <c r="C202" s="2">
        <f>'[7]Cumulative Stats'!C100</f>
        <v>8</v>
      </c>
      <c r="D202" s="2">
        <f>'[7]Cumulative Stats'!D100</f>
        <v>-8</v>
      </c>
      <c r="E202" s="10">
        <f>'[7]Cumulative Stats'!E100</f>
        <v>-1</v>
      </c>
      <c r="F202" s="2">
        <f>'[7]Cumulative Stats'!F100</f>
        <v>10</v>
      </c>
      <c r="G202" s="2">
        <f>'[7]Cumulative Stats'!G100</f>
        <v>0</v>
      </c>
      <c r="H202" s="2">
        <f>'[7]Cumulative Stats'!H100</f>
        <v>1</v>
      </c>
      <c r="I202">
        <f t="shared" si="3"/>
        <v>1</v>
      </c>
      <c r="J202">
        <f>IF(C202&gt;=6.25*PASSING!$B$1,1,0)</f>
        <v>0</v>
      </c>
      <c r="L202" s="112" t="str">
        <f>'[8]Cumulative Stats'!A116</f>
        <v>Penaranda</v>
      </c>
      <c r="M202" s="2" t="str">
        <f>'[8]Cumulative Stats'!B116</f>
        <v>Mem</v>
      </c>
      <c r="N202" s="2">
        <f>'[8]Cumulative Stats'!C116</f>
        <v>2</v>
      </c>
      <c r="O202" s="2">
        <f>'[8]Cumulative Stats'!D116</f>
        <v>43</v>
      </c>
      <c r="P202" s="10">
        <f>'[8]Cumulative Stats'!E116</f>
        <v>21.5</v>
      </c>
      <c r="Q202" s="2">
        <f>'[8]Cumulative Stats'!F116</f>
        <v>35</v>
      </c>
      <c r="R202" s="2">
        <f>'[8]Cumulative Stats'!G116</f>
        <v>0</v>
      </c>
      <c r="S202" s="2">
        <f>'[8]Cumulative Stats'!H116</f>
        <v>0</v>
      </c>
      <c r="T202" s="11">
        <f>+N202/PASSING!$B$1*16</f>
        <v>1.7777777777777777</v>
      </c>
      <c r="U202">
        <f>IF(N202&gt;=2*PASSING!$B$1,1,0)</f>
        <v>0</v>
      </c>
    </row>
    <row r="203" spans="1:21" x14ac:dyDescent="0.15">
      <c r="A203" s="2" t="str">
        <f>'[16]Cumulative Stats'!A96</f>
        <v>Hartley</v>
      </c>
      <c r="B203" s="2" t="str">
        <f>'[16]Cumulative Stats'!B96</f>
        <v>SA</v>
      </c>
      <c r="C203" s="2">
        <f>'[16]Cumulative Stats'!C96</f>
        <v>3</v>
      </c>
      <c r="D203" s="2">
        <f>'[16]Cumulative Stats'!D96</f>
        <v>-8</v>
      </c>
      <c r="E203" s="10">
        <f>'[16]Cumulative Stats'!E96</f>
        <v>-2.6666666666666665</v>
      </c>
      <c r="F203" s="2">
        <f>'[16]Cumulative Stats'!F96</f>
        <v>6</v>
      </c>
      <c r="G203" s="2">
        <f>'[16]Cumulative Stats'!G96</f>
        <v>0</v>
      </c>
      <c r="H203" s="2">
        <f>'[16]Cumulative Stats'!H96</f>
        <v>0</v>
      </c>
      <c r="I203">
        <f t="shared" si="3"/>
        <v>1</v>
      </c>
      <c r="J203">
        <f>IF(C203&gt;=6.25*PASSING!$B$1,1,0)</f>
        <v>0</v>
      </c>
      <c r="L203" s="2" t="str">
        <f>'[12]Cumulative Stats'!A119</f>
        <v>Stief</v>
      </c>
      <c r="M203" s="2" t="str">
        <f>'[12]Cumulative Stats'!B119</f>
        <v>Oak</v>
      </c>
      <c r="N203" s="2">
        <f>'[12]Cumulative Stats'!C119</f>
        <v>2</v>
      </c>
      <c r="O203" s="2">
        <f>'[12]Cumulative Stats'!D119</f>
        <v>42</v>
      </c>
      <c r="P203" s="10">
        <f>'[12]Cumulative Stats'!E119</f>
        <v>21</v>
      </c>
      <c r="Q203" s="2">
        <f>'[12]Cumulative Stats'!F119</f>
        <v>33</v>
      </c>
      <c r="R203" s="2">
        <f>'[12]Cumulative Stats'!G119</f>
        <v>0</v>
      </c>
      <c r="S203" s="2">
        <f>'[12]Cumulative Stats'!H119</f>
        <v>0</v>
      </c>
      <c r="T203" s="11">
        <f>+N203/PASSING!$B$1*16</f>
        <v>1.7777777777777777</v>
      </c>
      <c r="U203">
        <f>IF(N203&gt;=2*PASSING!$B$1,1,0)</f>
        <v>0</v>
      </c>
    </row>
    <row r="204" spans="1:21" x14ac:dyDescent="0.15">
      <c r="A204" s="2" t="str">
        <f>'[18]Cumulative Stats'!A98</f>
        <v>Taylor,G</v>
      </c>
      <c r="B204" s="2" t="str">
        <f>'[18]Cumulative Stats'!B98</f>
        <v>Was</v>
      </c>
      <c r="C204" s="2">
        <f>'[18]Cumulative Stats'!C98</f>
        <v>1</v>
      </c>
      <c r="D204" s="2">
        <f>'[18]Cumulative Stats'!D98</f>
        <v>-13</v>
      </c>
      <c r="E204" s="10">
        <f>'[18]Cumulative Stats'!E98</f>
        <v>-13</v>
      </c>
      <c r="F204" s="2">
        <f>'[18]Cumulative Stats'!F98</f>
        <v>-13</v>
      </c>
      <c r="G204" s="2">
        <f>'[18]Cumulative Stats'!G98</f>
        <v>0</v>
      </c>
      <c r="H204" s="2">
        <f>'[18]Cumulative Stats'!H98</f>
        <v>0</v>
      </c>
      <c r="I204">
        <f t="shared" si="3"/>
        <v>1</v>
      </c>
      <c r="J204">
        <f>IF(C204&gt;=6.25*PASSING!$B$1,1,0)</f>
        <v>0</v>
      </c>
      <c r="L204" s="2" t="s">
        <v>347</v>
      </c>
      <c r="M204" s="2" t="str">
        <f>'[13]Cumulative Stats'!B113</f>
        <v>Okl</v>
      </c>
      <c r="N204" s="2">
        <f>'[13]Cumulative Stats'!C113</f>
        <v>2</v>
      </c>
      <c r="O204" s="2">
        <f>'[13]Cumulative Stats'!D113</f>
        <v>36</v>
      </c>
      <c r="P204" s="10">
        <f>'[13]Cumulative Stats'!E113</f>
        <v>18</v>
      </c>
      <c r="Q204" s="2">
        <f>'[13]Cumulative Stats'!F113</f>
        <v>19</v>
      </c>
      <c r="R204" s="2">
        <f>'[13]Cumulative Stats'!G113</f>
        <v>0</v>
      </c>
      <c r="S204" s="2">
        <f>'[13]Cumulative Stats'!H113</f>
        <v>0</v>
      </c>
      <c r="T204" s="11">
        <f>+N204/PASSING!$B$1*16</f>
        <v>1.7777777777777777</v>
      </c>
      <c r="U204">
        <f>IF(N204&gt;=2*PASSING!$B$1,1,0)</f>
        <v>0</v>
      </c>
    </row>
    <row r="205" spans="1:21" x14ac:dyDescent="0.15">
      <c r="A205" s="2" t="str">
        <f>'[11]Cumulative Stats'!A97</f>
        <v>Walton</v>
      </c>
      <c r="B205" s="2" t="str">
        <f>'[11]Cumulative Stats'!B97</f>
        <v>NO</v>
      </c>
      <c r="C205" s="2">
        <f>'[11]Cumulative Stats'!C97</f>
        <v>15</v>
      </c>
      <c r="D205" s="2">
        <f>'[11]Cumulative Stats'!D97</f>
        <v>-15</v>
      </c>
      <c r="E205" s="10">
        <f>'[11]Cumulative Stats'!E97</f>
        <v>-1</v>
      </c>
      <c r="F205" s="2">
        <f>'[11]Cumulative Stats'!F97</f>
        <v>8</v>
      </c>
      <c r="G205" s="2">
        <f>'[11]Cumulative Stats'!G97</f>
        <v>0</v>
      </c>
      <c r="H205" s="2">
        <f>'[11]Cumulative Stats'!H97</f>
        <v>1</v>
      </c>
      <c r="I205">
        <f t="shared" si="3"/>
        <v>1</v>
      </c>
      <c r="J205">
        <f>IF(C205&gt;=6.25*PASSING!$B$1,1,0)</f>
        <v>0</v>
      </c>
      <c r="L205" s="112" t="s">
        <v>358</v>
      </c>
      <c r="M205" s="2" t="s">
        <v>359</v>
      </c>
      <c r="N205" s="2">
        <f>+$Z$365</f>
        <v>2</v>
      </c>
      <c r="O205" s="2">
        <f>+$AA$365</f>
        <v>32</v>
      </c>
      <c r="P205" s="10">
        <f>+$AB$365</f>
        <v>16</v>
      </c>
      <c r="Q205" s="2">
        <f>+$AC$365</f>
        <v>20</v>
      </c>
      <c r="R205" s="2">
        <f>+$AD$365</f>
        <v>1</v>
      </c>
      <c r="S205" s="2">
        <f>+$AE$365</f>
        <v>0</v>
      </c>
      <c r="T205" s="11">
        <f>+N205/PASSING!$B$1*16</f>
        <v>1.7777777777777777</v>
      </c>
      <c r="U205">
        <f>IF(N205&gt;=2*PASSING!$B$1,1,0)</f>
        <v>0</v>
      </c>
    </row>
    <row r="206" spans="1:21" x14ac:dyDescent="0.15">
      <c r="A206" s="2" t="str">
        <f>'[9]Cumulative Stats'!A91</f>
        <v>Bojovic</v>
      </c>
      <c r="B206" s="2" t="str">
        <f>'[9]Cumulative Stats'!B91</f>
        <v>Mch</v>
      </c>
      <c r="C206" s="2">
        <f>'[9]Cumulative Stats'!C91</f>
        <v>2</v>
      </c>
      <c r="D206" s="2">
        <f>'[9]Cumulative Stats'!D91</f>
        <v>-20</v>
      </c>
      <c r="E206" s="10">
        <f>'[9]Cumulative Stats'!E91</f>
        <v>-10</v>
      </c>
      <c r="F206" s="2">
        <f>'[9]Cumulative Stats'!F91</f>
        <v>-8</v>
      </c>
      <c r="G206" s="2">
        <f>'[9]Cumulative Stats'!G91</f>
        <v>0</v>
      </c>
      <c r="H206" s="2">
        <f>'[9]Cumulative Stats'!H91</f>
        <v>0</v>
      </c>
      <c r="I206">
        <f t="shared" si="3"/>
        <v>1</v>
      </c>
      <c r="J206">
        <f>IF(C206&gt;=6.25*PASSING!$B$1,1,0)</f>
        <v>0</v>
      </c>
      <c r="L206" s="2" t="str">
        <f>'[18]Cumulative Stats'!A111</f>
        <v>Fisher</v>
      </c>
      <c r="M206" s="2" t="str">
        <f>'[18]Cumulative Stats'!B111</f>
        <v>Was</v>
      </c>
      <c r="N206" s="2">
        <f>'[18]Cumulative Stats'!C111</f>
        <v>2</v>
      </c>
      <c r="O206" s="2">
        <f>'[18]Cumulative Stats'!D111</f>
        <v>31</v>
      </c>
      <c r="P206" s="10">
        <f>'[18]Cumulative Stats'!E111</f>
        <v>15.5</v>
      </c>
      <c r="Q206" s="2">
        <f>'[18]Cumulative Stats'!F111</f>
        <v>20</v>
      </c>
      <c r="R206" s="2">
        <f>'[18]Cumulative Stats'!G111</f>
        <v>0</v>
      </c>
      <c r="S206" s="2">
        <f>'[18]Cumulative Stats'!H111</f>
        <v>0</v>
      </c>
      <c r="T206" s="11">
        <f>+N206/PASSING!$B$1*16</f>
        <v>1.7777777777777777</v>
      </c>
      <c r="U206">
        <f>IF(N206&gt;=2*PASSING!$B$1,1,0)</f>
        <v>0</v>
      </c>
    </row>
    <row r="207" spans="1:21" x14ac:dyDescent="0.15">
      <c r="A207" s="2" t="str">
        <f>'[13]Cumulative Stats'!A91</f>
        <v>Boris</v>
      </c>
      <c r="B207" s="2" t="str">
        <f>'[13]Cumulative Stats'!B91</f>
        <v>Okl</v>
      </c>
      <c r="C207" s="2">
        <f>'[13]Cumulative Stats'!C91</f>
        <v>0</v>
      </c>
      <c r="D207" s="2">
        <f>'[13]Cumulative Stats'!D91</f>
        <v>0</v>
      </c>
      <c r="E207" s="10">
        <f>'[13]Cumulative Stats'!E91</f>
        <v>0</v>
      </c>
      <c r="F207" s="2">
        <f>'[13]Cumulative Stats'!F91</f>
        <v>0</v>
      </c>
      <c r="G207" s="2">
        <f>'[13]Cumulative Stats'!G91</f>
        <v>0</v>
      </c>
      <c r="H207" s="2">
        <f>'[13]Cumulative Stats'!H91</f>
        <v>0</v>
      </c>
      <c r="I207">
        <f t="shared" si="3"/>
        <v>0</v>
      </c>
      <c r="J207">
        <f>IF(C207&gt;=6.25*PASSING!$B$1,1,0)</f>
        <v>0</v>
      </c>
      <c r="L207" s="112" t="str">
        <f>'[18]Cumulative Stats'!A110</f>
        <v>Claitt</v>
      </c>
      <c r="M207" s="112" t="str">
        <f>'[18]Cumulative Stats'!B110</f>
        <v>Was</v>
      </c>
      <c r="N207" s="112">
        <f>'[18]Cumulative Stats'!C110</f>
        <v>2</v>
      </c>
      <c r="O207" s="112">
        <f>'[18]Cumulative Stats'!D110</f>
        <v>29</v>
      </c>
      <c r="P207" s="10">
        <f>'[18]Cumulative Stats'!E110</f>
        <v>14.5</v>
      </c>
      <c r="Q207" s="112">
        <f>'[18]Cumulative Stats'!F110</f>
        <v>24</v>
      </c>
      <c r="R207" s="112">
        <f>'[18]Cumulative Stats'!G110</f>
        <v>0</v>
      </c>
      <c r="S207" s="112">
        <f>'[18]Cumulative Stats'!H110</f>
        <v>0</v>
      </c>
      <c r="T207" s="11">
        <f>+N207/PASSING!$B$1*16</f>
        <v>1.7777777777777777</v>
      </c>
      <c r="U207">
        <f>IF(N207&gt;=2*PASSING!$B$1,1,0)</f>
        <v>0</v>
      </c>
    </row>
    <row r="208" spans="1:21" x14ac:dyDescent="0.15">
      <c r="A208" s="2" t="str">
        <f>'[7]Cumulative Stats'!A92</f>
        <v>Ellis</v>
      </c>
      <c r="B208" s="2" t="str">
        <f>'[7]Cumulative Stats'!B92</f>
        <v>LA</v>
      </c>
      <c r="C208" s="2">
        <f>'[7]Cumulative Stats'!C92</f>
        <v>0</v>
      </c>
      <c r="D208" s="2">
        <f>'[7]Cumulative Stats'!D92</f>
        <v>0</v>
      </c>
      <c r="E208" s="10">
        <f>'[7]Cumulative Stats'!E92</f>
        <v>0</v>
      </c>
      <c r="F208" s="2">
        <f>'[7]Cumulative Stats'!F92</f>
        <v>0</v>
      </c>
      <c r="G208" s="2">
        <f>'[7]Cumulative Stats'!G92</f>
        <v>0</v>
      </c>
      <c r="H208" s="2">
        <f>'[7]Cumulative Stats'!H92</f>
        <v>0</v>
      </c>
      <c r="I208">
        <f t="shared" si="3"/>
        <v>0</v>
      </c>
      <c r="J208">
        <f>IF(C208&gt;=6.25*PASSING!$B$1,1,0)</f>
        <v>0</v>
      </c>
      <c r="L208" s="2" t="str">
        <f>'[2]Cumulative Stats'!A116</f>
        <v>Repko</v>
      </c>
      <c r="M208" s="2" t="str">
        <f>'[2]Cumulative Stats'!B116</f>
        <v>Bir</v>
      </c>
      <c r="N208" s="2">
        <f>'[2]Cumulative Stats'!C116</f>
        <v>2</v>
      </c>
      <c r="O208" s="53">
        <f>'[2]Cumulative Stats'!D116</f>
        <v>20</v>
      </c>
      <c r="P208" s="10">
        <f>'[2]Cumulative Stats'!E116</f>
        <v>10</v>
      </c>
      <c r="Q208" s="2">
        <f>'[2]Cumulative Stats'!F116</f>
        <v>14</v>
      </c>
      <c r="R208" s="2">
        <f>'[2]Cumulative Stats'!G116</f>
        <v>1</v>
      </c>
      <c r="S208" s="2">
        <f>'[2]Cumulative Stats'!H116</f>
        <v>0</v>
      </c>
      <c r="T208" s="11">
        <f>+N208/PASSING!$B$1*16</f>
        <v>1.7777777777777777</v>
      </c>
      <c r="U208">
        <f>IF(N208&gt;=2*PASSING!$B$1,1,0)</f>
        <v>0</v>
      </c>
    </row>
    <row r="209" spans="1:21" x14ac:dyDescent="0.15">
      <c r="A209" s="2" t="s">
        <v>307</v>
      </c>
      <c r="B209" s="2" t="str">
        <f>'[16]Cumulative Stats'!B93</f>
        <v>SA</v>
      </c>
      <c r="C209" s="2">
        <f>'[16]Cumulative Stats'!C93</f>
        <v>0</v>
      </c>
      <c r="D209" s="2">
        <f>'[16]Cumulative Stats'!D93</f>
        <v>0</v>
      </c>
      <c r="E209" s="10">
        <f>'[16]Cumulative Stats'!E93</f>
        <v>0</v>
      </c>
      <c r="F209" s="2">
        <f>'[16]Cumulative Stats'!F93</f>
        <v>0</v>
      </c>
      <c r="G209" s="2">
        <f>'[16]Cumulative Stats'!G93</f>
        <v>0</v>
      </c>
      <c r="H209" s="2">
        <f>'[16]Cumulative Stats'!H93</f>
        <v>0</v>
      </c>
      <c r="I209">
        <f t="shared" si="3"/>
        <v>0</v>
      </c>
      <c r="J209">
        <f>IF(C209&gt;=6.25*PASSING!$B$1,1,0)</f>
        <v>0</v>
      </c>
      <c r="L209" s="2" t="str">
        <f>'[14]Cumulative Stats'!A117</f>
        <v>Rodenberger</v>
      </c>
      <c r="M209" s="2" t="str">
        <f>'[14]Cumulative Stats'!B117</f>
        <v>Phi</v>
      </c>
      <c r="N209" s="2">
        <f>'[14]Cumulative Stats'!C117</f>
        <v>2</v>
      </c>
      <c r="O209" s="2">
        <f>'[14]Cumulative Stats'!D117</f>
        <v>20</v>
      </c>
      <c r="P209" s="10">
        <f>'[14]Cumulative Stats'!E117</f>
        <v>10</v>
      </c>
      <c r="Q209" s="2">
        <f>'[14]Cumulative Stats'!F117</f>
        <v>14</v>
      </c>
      <c r="R209" s="2">
        <f>'[14]Cumulative Stats'!G117</f>
        <v>0</v>
      </c>
      <c r="S209" s="2">
        <f>'[14]Cumulative Stats'!H117</f>
        <v>0</v>
      </c>
      <c r="T209" s="11">
        <f>+N209/PASSING!$B$1*16</f>
        <v>1.7777777777777777</v>
      </c>
      <c r="U209">
        <f>IF(N209&gt;=2*PASSING!$B$1,1,0)</f>
        <v>0</v>
      </c>
    </row>
    <row r="210" spans="1:21" x14ac:dyDescent="0.15">
      <c r="A210" s="2" t="str">
        <f>'[6]Cumulative Stats'!A92</f>
        <v>Franco,B</v>
      </c>
      <c r="B210" s="2" t="str">
        <f>'[6]Cumulative Stats'!B92</f>
        <v>Jac</v>
      </c>
      <c r="C210" s="2">
        <f>'[6]Cumulative Stats'!C92</f>
        <v>0</v>
      </c>
      <c r="D210" s="2">
        <f>'[6]Cumulative Stats'!D92</f>
        <v>0</v>
      </c>
      <c r="E210" s="10">
        <f>'[6]Cumulative Stats'!E92</f>
        <v>0</v>
      </c>
      <c r="F210" s="2">
        <f>'[6]Cumulative Stats'!F92</f>
        <v>0</v>
      </c>
      <c r="G210" s="2">
        <f>'[6]Cumulative Stats'!G92</f>
        <v>0</v>
      </c>
      <c r="H210" s="2">
        <f>'[6]Cumulative Stats'!H92</f>
        <v>0</v>
      </c>
      <c r="I210">
        <f t="shared" si="3"/>
        <v>0</v>
      </c>
      <c r="J210">
        <f>IF(C210&gt;=6.25*PASSING!$B$1,1,0)</f>
        <v>0</v>
      </c>
      <c r="L210" s="2" t="str">
        <f>'[3]Cumulative Stats'!A110</f>
        <v>Ehlebracht</v>
      </c>
      <c r="M210" s="2" t="str">
        <f>'[3]Cumulative Stats'!B110</f>
        <v>Chi</v>
      </c>
      <c r="N210" s="2">
        <f>'[3]Cumulative Stats'!C110</f>
        <v>2</v>
      </c>
      <c r="O210" s="2">
        <f>'[3]Cumulative Stats'!D110</f>
        <v>17</v>
      </c>
      <c r="P210" s="10">
        <f>'[3]Cumulative Stats'!E110</f>
        <v>8.5</v>
      </c>
      <c r="Q210" s="2">
        <f>'[3]Cumulative Stats'!F110</f>
        <v>10</v>
      </c>
      <c r="R210" s="2">
        <f>'[3]Cumulative Stats'!G110</f>
        <v>0</v>
      </c>
      <c r="S210" s="2">
        <f>'[3]Cumulative Stats'!H110</f>
        <v>0</v>
      </c>
      <c r="T210" s="11">
        <f>+N210/PASSING!$B$1*16</f>
        <v>1.7777777777777777</v>
      </c>
      <c r="U210">
        <f>IF(N210&gt;=2*PASSING!$B$1,1,0)</f>
        <v>0</v>
      </c>
    </row>
    <row r="211" spans="1:21" x14ac:dyDescent="0.15">
      <c r="A211" s="2" t="str">
        <f>'[15]Cumulative Stats'!A97</f>
        <v>Freeman</v>
      </c>
      <c r="B211" s="2" t="str">
        <f>'[15]Cumulative Stats'!B97</f>
        <v>Pit</v>
      </c>
      <c r="C211" s="2">
        <f>'[15]Cumulative Stats'!C97</f>
        <v>0</v>
      </c>
      <c r="D211" s="2">
        <f>'[15]Cumulative Stats'!D97</f>
        <v>0</v>
      </c>
      <c r="E211" s="10">
        <f>'[15]Cumulative Stats'!E97</f>
        <v>0</v>
      </c>
      <c r="F211" s="2">
        <f>'[15]Cumulative Stats'!F97</f>
        <v>0</v>
      </c>
      <c r="G211" s="2">
        <f>'[15]Cumulative Stats'!G97</f>
        <v>0</v>
      </c>
      <c r="H211" s="2">
        <f>'[15]Cumulative Stats'!H97</f>
        <v>0</v>
      </c>
      <c r="I211">
        <f t="shared" si="3"/>
        <v>0</v>
      </c>
      <c r="J211">
        <f>IF(C211&gt;=6.25*PASSING!$B$1,1,0)</f>
        <v>0</v>
      </c>
      <c r="L211" s="2" t="str">
        <f>'[15]Cumulative Stats'!A112</f>
        <v>Easley</v>
      </c>
      <c r="M211" s="2" t="str">
        <f>'[15]Cumulative Stats'!B112</f>
        <v>Pit</v>
      </c>
      <c r="N211" s="2">
        <f>'[15]Cumulative Stats'!C112</f>
        <v>2</v>
      </c>
      <c r="O211" s="2">
        <f>'[15]Cumulative Stats'!D112</f>
        <v>15</v>
      </c>
      <c r="P211" s="10">
        <f>'[15]Cumulative Stats'!E112</f>
        <v>7.5</v>
      </c>
      <c r="Q211" s="2">
        <f>'[15]Cumulative Stats'!F112</f>
        <v>10</v>
      </c>
      <c r="R211" s="2">
        <f>'[15]Cumulative Stats'!G112</f>
        <v>0</v>
      </c>
      <c r="S211" s="2">
        <f>'[15]Cumulative Stats'!H112</f>
        <v>0</v>
      </c>
      <c r="T211" s="11">
        <f>+N211/PASSING!$B$1*16</f>
        <v>1.7777777777777777</v>
      </c>
      <c r="U211">
        <f>IF(N211&gt;=2*PASSING!$B$1,1,0)</f>
        <v>0</v>
      </c>
    </row>
    <row r="212" spans="1:21" x14ac:dyDescent="0.15">
      <c r="A212" s="2" t="str">
        <f>'[1]Cumulative Stats'!A95</f>
        <v>Johnson,T</v>
      </c>
      <c r="B212" s="2" t="str">
        <f>'[1]Cumulative Stats'!B95</f>
        <v>Arz</v>
      </c>
      <c r="C212" s="2">
        <f>'[1]Cumulative Stats'!C95</f>
        <v>0</v>
      </c>
      <c r="D212" s="53">
        <f>'[1]Cumulative Stats'!D95</f>
        <v>0</v>
      </c>
      <c r="E212" s="10">
        <f>'[1]Cumulative Stats'!E95</f>
        <v>0</v>
      </c>
      <c r="F212" s="2">
        <f>'[1]Cumulative Stats'!F95</f>
        <v>0</v>
      </c>
      <c r="G212" s="2">
        <f>'[1]Cumulative Stats'!G95</f>
        <v>0</v>
      </c>
      <c r="H212" s="2">
        <f>'[1]Cumulative Stats'!H95</f>
        <v>0</v>
      </c>
      <c r="I212">
        <f t="shared" si="3"/>
        <v>0</v>
      </c>
      <c r="J212">
        <f>IF(C212&gt;=6.25*PASSING!$B$1,1,0)</f>
        <v>0</v>
      </c>
      <c r="L212" s="2" t="str">
        <f>'[11]Cumulative Stats'!A113</f>
        <v>Good</v>
      </c>
      <c r="M212" s="2" t="str">
        <f>'[11]Cumulative Stats'!B113</f>
        <v>NO</v>
      </c>
      <c r="N212" s="2">
        <f>'[11]Cumulative Stats'!C113</f>
        <v>2</v>
      </c>
      <c r="O212" s="2">
        <f>'[11]Cumulative Stats'!D113</f>
        <v>14</v>
      </c>
      <c r="P212" s="10">
        <f>'[11]Cumulative Stats'!E113</f>
        <v>7</v>
      </c>
      <c r="Q212" s="2">
        <f>'[11]Cumulative Stats'!F113</f>
        <v>11</v>
      </c>
      <c r="R212" s="2">
        <f>'[11]Cumulative Stats'!G113</f>
        <v>0</v>
      </c>
      <c r="S212" s="2">
        <f>'[11]Cumulative Stats'!H113</f>
        <v>0</v>
      </c>
      <c r="T212" s="11">
        <f>+N212/PASSING!$B$1*16</f>
        <v>1.7777777777777777</v>
      </c>
      <c r="U212">
        <f>IF(N212&gt;=2*PASSING!$B$1,1,0)</f>
        <v>0</v>
      </c>
    </row>
    <row r="213" spans="1:21" x14ac:dyDescent="0.15">
      <c r="A213" s="2" t="str">
        <f>'[13]Cumulative Stats'!A98</f>
        <v>Loyd</v>
      </c>
      <c r="B213" s="2" t="str">
        <f>'[13]Cumulative Stats'!B98</f>
        <v>Okl</v>
      </c>
      <c r="C213" s="2">
        <f>'[13]Cumulative Stats'!C98</f>
        <v>0</v>
      </c>
      <c r="D213" s="2">
        <f>'[13]Cumulative Stats'!D98</f>
        <v>0</v>
      </c>
      <c r="E213" s="10">
        <f>'[13]Cumulative Stats'!E98</f>
        <v>0</v>
      </c>
      <c r="F213" s="2">
        <f>'[13]Cumulative Stats'!F98</f>
        <v>0</v>
      </c>
      <c r="G213" s="2">
        <f>'[13]Cumulative Stats'!G98</f>
        <v>0</v>
      </c>
      <c r="H213" s="2">
        <f>'[13]Cumulative Stats'!H98</f>
        <v>0</v>
      </c>
      <c r="I213">
        <f t="shared" si="3"/>
        <v>0</v>
      </c>
      <c r="J213">
        <f>IF(C213&gt;=6.25*PASSING!$B$1,1,0)</f>
        <v>0</v>
      </c>
      <c r="L213" s="112" t="s">
        <v>350</v>
      </c>
      <c r="M213" s="112" t="str">
        <f>'[3]Cumulative Stats'!B116</f>
        <v>Chi</v>
      </c>
      <c r="N213" s="112">
        <f>'[3]Cumulative Stats'!C116</f>
        <v>2</v>
      </c>
      <c r="O213" s="112">
        <f>'[3]Cumulative Stats'!D116</f>
        <v>14</v>
      </c>
      <c r="P213" s="10">
        <f>'[3]Cumulative Stats'!E116</f>
        <v>7</v>
      </c>
      <c r="Q213" s="112">
        <f>'[3]Cumulative Stats'!F116</f>
        <v>8</v>
      </c>
      <c r="R213" s="112">
        <f>'[3]Cumulative Stats'!G116</f>
        <v>0</v>
      </c>
      <c r="S213" s="112">
        <f>'[3]Cumulative Stats'!H116</f>
        <v>0</v>
      </c>
      <c r="T213" s="11">
        <f>+N213/PASSING!$B$1*16</f>
        <v>1.7777777777777777</v>
      </c>
      <c r="U213">
        <f>IF(N213&gt;=2*PASSING!$B$1,1,0)</f>
        <v>0</v>
      </c>
    </row>
    <row r="214" spans="1:21" x14ac:dyDescent="0.15">
      <c r="A214" s="2" t="str">
        <f>'[14]Cumulative Stats'!A93</f>
        <v>Oates,BA</v>
      </c>
      <c r="B214" s="2" t="str">
        <f>'[14]Cumulative Stats'!B93</f>
        <v>Phi</v>
      </c>
      <c r="C214" s="2">
        <f>'[14]Cumulative Stats'!C93</f>
        <v>0</v>
      </c>
      <c r="D214" s="2">
        <f>'[14]Cumulative Stats'!D93</f>
        <v>0</v>
      </c>
      <c r="E214" s="10">
        <f>'[14]Cumulative Stats'!E93</f>
        <v>0</v>
      </c>
      <c r="F214" s="2">
        <f>'[14]Cumulative Stats'!F93</f>
        <v>0</v>
      </c>
      <c r="G214" s="2">
        <f>'[14]Cumulative Stats'!G93</f>
        <v>0</v>
      </c>
      <c r="H214" s="2">
        <f>'[14]Cumulative Stats'!H93</f>
        <v>0</v>
      </c>
      <c r="I214">
        <f t="shared" si="3"/>
        <v>0</v>
      </c>
      <c r="J214">
        <f>IF(C214&gt;=6.25*PASSING!$B$1,1,0)</f>
        <v>0</v>
      </c>
      <c r="L214" s="112" t="str">
        <f>'[16]Cumulative Stats'!A108</f>
        <v>Armstrong</v>
      </c>
      <c r="M214" s="112" t="str">
        <f>'[16]Cumulative Stats'!B108</f>
        <v>SA</v>
      </c>
      <c r="N214" s="112">
        <f>'[16]Cumulative Stats'!C108</f>
        <v>2</v>
      </c>
      <c r="O214" s="112">
        <f>'[16]Cumulative Stats'!D108</f>
        <v>13</v>
      </c>
      <c r="P214" s="10">
        <f>'[16]Cumulative Stats'!E108</f>
        <v>6.5</v>
      </c>
      <c r="Q214" s="112">
        <f>'[16]Cumulative Stats'!F108</f>
        <v>16</v>
      </c>
      <c r="R214" s="112">
        <f>'[16]Cumulative Stats'!G108</f>
        <v>0</v>
      </c>
      <c r="S214" s="112">
        <f>'[16]Cumulative Stats'!H108</f>
        <v>0</v>
      </c>
      <c r="T214" s="11">
        <f>+N214/PASSING!$B$1*16</f>
        <v>1.7777777777777777</v>
      </c>
      <c r="U214">
        <f>IF(N214&gt;=2*PASSING!$B$1,1,0)</f>
        <v>0</v>
      </c>
    </row>
    <row r="215" spans="1:21" x14ac:dyDescent="0.15">
      <c r="A215" s="2" t="str">
        <f>'[18]Cumulative Stats'!A96</f>
        <v>Smigelsky</v>
      </c>
      <c r="B215" s="2" t="str">
        <f>'[18]Cumulative Stats'!B96</f>
        <v>Was</v>
      </c>
      <c r="C215" s="2">
        <f>'[18]Cumulative Stats'!C96</f>
        <v>0</v>
      </c>
      <c r="D215" s="2">
        <f>'[18]Cumulative Stats'!D96</f>
        <v>0</v>
      </c>
      <c r="E215" s="10">
        <f>'[18]Cumulative Stats'!E96</f>
        <v>0</v>
      </c>
      <c r="F215" s="2">
        <f>'[18]Cumulative Stats'!F96</f>
        <v>0</v>
      </c>
      <c r="G215" s="2">
        <f>'[18]Cumulative Stats'!G96</f>
        <v>0</v>
      </c>
      <c r="H215" s="2">
        <f>'[18]Cumulative Stats'!H96</f>
        <v>0</v>
      </c>
      <c r="I215">
        <f t="shared" si="3"/>
        <v>0</v>
      </c>
      <c r="J215">
        <f>IF(C215&gt;=6.25*PASSING!$B$1,1,0)</f>
        <v>0</v>
      </c>
      <c r="L215" s="2" t="str">
        <f>'[9]Cumulative Stats'!A109</f>
        <v>Bentley,A</v>
      </c>
      <c r="M215" s="2" t="str">
        <f>'[9]Cumulative Stats'!B109</f>
        <v>Mch</v>
      </c>
      <c r="N215" s="2">
        <f>'[9]Cumulative Stats'!C109</f>
        <v>2</v>
      </c>
      <c r="O215" s="2">
        <f>'[9]Cumulative Stats'!D109</f>
        <v>12</v>
      </c>
      <c r="P215" s="10">
        <f>'[9]Cumulative Stats'!E109</f>
        <v>6</v>
      </c>
      <c r="Q215" s="2">
        <f>'[9]Cumulative Stats'!F109</f>
        <v>11</v>
      </c>
      <c r="R215" s="2">
        <f>'[9]Cumulative Stats'!G109</f>
        <v>0</v>
      </c>
      <c r="S215" s="2">
        <f>'[9]Cumulative Stats'!H109</f>
        <v>0</v>
      </c>
      <c r="T215" s="11">
        <f>+N215/PASSING!$B$1*16</f>
        <v>1.7777777777777777</v>
      </c>
      <c r="U215">
        <f>IF(N215&gt;=2*PASSING!$B$1,1,0)</f>
        <v>0</v>
      </c>
    </row>
    <row r="216" spans="1:21" x14ac:dyDescent="0.15">
      <c r="A216" s="2" t="str">
        <f>'[12]Cumulative Stats'!A100</f>
        <v>Thompson,JE</v>
      </c>
      <c r="B216" s="2" t="str">
        <f>'[12]Cumulative Stats'!B100</f>
        <v>Oak</v>
      </c>
      <c r="C216" s="2">
        <f>'[12]Cumulative Stats'!C100</f>
        <v>0</v>
      </c>
      <c r="D216" s="2">
        <f>'[12]Cumulative Stats'!D100</f>
        <v>0</v>
      </c>
      <c r="E216" s="10">
        <f>'[12]Cumulative Stats'!E100</f>
        <v>0</v>
      </c>
      <c r="F216" s="2">
        <f>'[12]Cumulative Stats'!F100</f>
        <v>0</v>
      </c>
      <c r="G216" s="2">
        <f>'[12]Cumulative Stats'!G100</f>
        <v>0</v>
      </c>
      <c r="H216" s="2">
        <f>'[12]Cumulative Stats'!H100</f>
        <v>0</v>
      </c>
      <c r="I216">
        <f t="shared" si="3"/>
        <v>0</v>
      </c>
      <c r="J216">
        <f>IF(C216&gt;=6.25*PASSING!$B$1,1,0)</f>
        <v>0</v>
      </c>
      <c r="L216" s="2" t="str">
        <f>'[2]Cumulative Stats'!A108</f>
        <v>Battaglia</v>
      </c>
      <c r="M216" s="2" t="str">
        <f>'[2]Cumulative Stats'!B108</f>
        <v>Bir</v>
      </c>
      <c r="N216" s="2">
        <f>'[2]Cumulative Stats'!C108</f>
        <v>2</v>
      </c>
      <c r="O216" s="2">
        <f>'[2]Cumulative Stats'!D108</f>
        <v>11</v>
      </c>
      <c r="P216" s="10">
        <f>'[2]Cumulative Stats'!E108</f>
        <v>5.5</v>
      </c>
      <c r="Q216" s="2">
        <f>'[2]Cumulative Stats'!F108</f>
        <v>12</v>
      </c>
      <c r="R216" s="2">
        <f>'[2]Cumulative Stats'!G108</f>
        <v>0</v>
      </c>
      <c r="S216" s="2">
        <f>'[2]Cumulative Stats'!H108</f>
        <v>0</v>
      </c>
      <c r="T216" s="11">
        <f>+N216/PASSING!$B$1*16</f>
        <v>1.7777777777777777</v>
      </c>
      <c r="U216">
        <f>IF(N216&gt;=2*PASSING!$B$1,1,0)</f>
        <v>0</v>
      </c>
    </row>
    <row r="217" spans="1:21" x14ac:dyDescent="0.15">
      <c r="A217" s="2" t="str">
        <f>'[16]Cumulative Stats'!A103</f>
        <v>White,A</v>
      </c>
      <c r="B217" s="2" t="str">
        <f>'[16]Cumulative Stats'!B103</f>
        <v>SA</v>
      </c>
      <c r="C217" s="2">
        <f>'[16]Cumulative Stats'!C103</f>
        <v>0</v>
      </c>
      <c r="D217" s="2">
        <f>'[16]Cumulative Stats'!D103</f>
        <v>0</v>
      </c>
      <c r="E217" s="10">
        <f>'[16]Cumulative Stats'!E103</f>
        <v>0</v>
      </c>
      <c r="F217" s="2">
        <f>'[16]Cumulative Stats'!F103</f>
        <v>0</v>
      </c>
      <c r="G217" s="2">
        <f>'[16]Cumulative Stats'!G103</f>
        <v>0</v>
      </c>
      <c r="H217" s="2">
        <f>'[16]Cumulative Stats'!H103</f>
        <v>0</v>
      </c>
      <c r="I217">
        <f t="shared" si="3"/>
        <v>0</v>
      </c>
      <c r="J217">
        <f>IF(C217&gt;=6.25*PASSING!$B$1,1,0)</f>
        <v>0</v>
      </c>
      <c r="L217" s="2" t="str">
        <f>'[6]Cumulative Stats'!A113</f>
        <v>Key</v>
      </c>
      <c r="M217" s="2" t="str">
        <f>'[6]Cumulative Stats'!B113</f>
        <v>Jac</v>
      </c>
      <c r="N217" s="2">
        <f>'[6]Cumulative Stats'!C113</f>
        <v>2</v>
      </c>
      <c r="O217" s="2">
        <f>'[6]Cumulative Stats'!D113</f>
        <v>11</v>
      </c>
      <c r="P217" s="10">
        <f>'[6]Cumulative Stats'!E113</f>
        <v>5.5</v>
      </c>
      <c r="Q217" s="2">
        <f>'[6]Cumulative Stats'!F113</f>
        <v>11</v>
      </c>
      <c r="R217" s="2">
        <f>'[6]Cumulative Stats'!G113</f>
        <v>0</v>
      </c>
      <c r="S217" s="2">
        <f>'[6]Cumulative Stats'!H113</f>
        <v>0</v>
      </c>
      <c r="T217" s="11">
        <f>+N217/PASSING!$B$1*16</f>
        <v>1.7777777777777777</v>
      </c>
      <c r="U217">
        <f>IF(N217&gt;=2*PASSING!$B$1,1,0)</f>
        <v>0</v>
      </c>
    </row>
    <row r="218" spans="1:21" x14ac:dyDescent="0.15">
      <c r="A218" s="2"/>
      <c r="B218" s="2"/>
      <c r="C218" s="2"/>
      <c r="D218" s="2"/>
      <c r="E218" s="10"/>
      <c r="F218" s="2"/>
      <c r="G218" s="2"/>
      <c r="H218" s="2"/>
      <c r="I218">
        <f t="shared" si="3"/>
        <v>0</v>
      </c>
      <c r="J218">
        <f>IF(C218&gt;=6.25*PASSING!$B$1,1,0)</f>
        <v>0</v>
      </c>
      <c r="L218" s="2" t="str">
        <f>'[15]Cumulative Stats'!A117</f>
        <v>Lawrence</v>
      </c>
      <c r="M218" s="2" t="str">
        <f>'[15]Cumulative Stats'!B117</f>
        <v>Pit</v>
      </c>
      <c r="N218" s="2">
        <f>'[15]Cumulative Stats'!C117</f>
        <v>2</v>
      </c>
      <c r="O218" s="2">
        <f>'[15]Cumulative Stats'!D117</f>
        <v>11</v>
      </c>
      <c r="P218" s="10">
        <f>'[15]Cumulative Stats'!E117</f>
        <v>5.5</v>
      </c>
      <c r="Q218" s="2">
        <f>'[15]Cumulative Stats'!F117</f>
        <v>8</v>
      </c>
      <c r="R218" s="2">
        <f>'[15]Cumulative Stats'!G117</f>
        <v>0</v>
      </c>
      <c r="S218" s="2">
        <f>'[15]Cumulative Stats'!H117</f>
        <v>0</v>
      </c>
      <c r="T218" s="11">
        <f>+N218/PASSING!$B$1*16</f>
        <v>1.7777777777777777</v>
      </c>
      <c r="U218">
        <f>IF(N218&gt;=2*PASSING!$B$1,1,0)</f>
        <v>0</v>
      </c>
    </row>
    <row r="219" spans="1:21" x14ac:dyDescent="0.15">
      <c r="A219" s="2"/>
      <c r="B219" s="2"/>
      <c r="C219" s="2"/>
      <c r="D219" s="2"/>
      <c r="E219" s="10"/>
      <c r="F219" s="2"/>
      <c r="G219" s="2"/>
      <c r="H219" s="2"/>
      <c r="I219">
        <f t="shared" si="3"/>
        <v>0</v>
      </c>
      <c r="J219">
        <f>IF(C219&gt;=6.25*PASSING!$B$1,1,0)</f>
        <v>0</v>
      </c>
      <c r="L219" s="2" t="s">
        <v>310</v>
      </c>
      <c r="M219" s="2" t="str">
        <f>'[2]Cumulative Stats'!B112</f>
        <v>Bir</v>
      </c>
      <c r="N219" s="2">
        <f>'[2]Cumulative Stats'!C112</f>
        <v>2</v>
      </c>
      <c r="O219" s="53">
        <f>'[2]Cumulative Stats'!D112</f>
        <v>9</v>
      </c>
      <c r="P219" s="10">
        <f>'[2]Cumulative Stats'!E112</f>
        <v>4.5</v>
      </c>
      <c r="Q219" s="2">
        <f>'[2]Cumulative Stats'!F112</f>
        <v>5</v>
      </c>
      <c r="R219" s="2">
        <f>'[2]Cumulative Stats'!G112</f>
        <v>0</v>
      </c>
      <c r="S219" s="2">
        <f>'[2]Cumulative Stats'!H112</f>
        <v>0</v>
      </c>
      <c r="T219" s="11">
        <f>+N219/PASSING!$B$1*16</f>
        <v>1.7777777777777777</v>
      </c>
      <c r="U219">
        <f>IF(N219&gt;=2*PASSING!$B$1,1,0)</f>
        <v>0</v>
      </c>
    </row>
    <row r="220" spans="1:21" x14ac:dyDescent="0.15">
      <c r="A220" s="2"/>
      <c r="B220" s="2"/>
      <c r="C220" s="2"/>
      <c r="D220" s="2"/>
      <c r="E220" s="10"/>
      <c r="F220" s="2"/>
      <c r="G220" s="2"/>
      <c r="H220" s="2"/>
      <c r="I220">
        <f t="shared" si="3"/>
        <v>0</v>
      </c>
      <c r="J220">
        <f>IF(C220&gt;=6.25*PASSING!$B$1,1,0)</f>
        <v>0</v>
      </c>
      <c r="L220" s="2" t="str">
        <f>'[17]Cumulative Stats'!A113</f>
        <v>Grayson</v>
      </c>
      <c r="M220" s="2" t="str">
        <f>'[17]Cumulative Stats'!B113</f>
        <v>TB</v>
      </c>
      <c r="N220" s="2">
        <f>'[17]Cumulative Stats'!C113</f>
        <v>2</v>
      </c>
      <c r="O220" s="2">
        <f>'[17]Cumulative Stats'!D113</f>
        <v>-2</v>
      </c>
      <c r="P220" s="10">
        <f>'[17]Cumulative Stats'!E113</f>
        <v>-1</v>
      </c>
      <c r="Q220" s="2">
        <f>'[17]Cumulative Stats'!F113</f>
        <v>3</v>
      </c>
      <c r="R220" s="2">
        <f>'[17]Cumulative Stats'!G113</f>
        <v>0</v>
      </c>
      <c r="S220" s="2">
        <f>'[17]Cumulative Stats'!H113</f>
        <v>0</v>
      </c>
      <c r="T220" s="11">
        <f>+N220/PASSING!$B$1*16</f>
        <v>1.7777777777777777</v>
      </c>
      <c r="U220">
        <f>IF(N220&gt;=2*PASSING!$B$1,1,0)</f>
        <v>0</v>
      </c>
    </row>
    <row r="221" spans="1:21" x14ac:dyDescent="0.15">
      <c r="A221" s="2"/>
      <c r="B221" s="2"/>
      <c r="C221" s="2"/>
      <c r="D221" s="2"/>
      <c r="E221" s="10"/>
      <c r="F221" s="2"/>
      <c r="G221" s="2"/>
      <c r="H221" s="2"/>
      <c r="I221">
        <f t="shared" si="3"/>
        <v>0</v>
      </c>
      <c r="J221">
        <f>IF(C221&gt;=6.25*PASSING!$B$1,1,0)</f>
        <v>0</v>
      </c>
      <c r="L221" s="2" t="str">
        <f>'[16]Cumulative Stats'!A118</f>
        <v>Phea</v>
      </c>
      <c r="M221" s="2" t="str">
        <f>'[16]Cumulative Stats'!B118</f>
        <v>SA</v>
      </c>
      <c r="N221" s="2">
        <f>'[16]Cumulative Stats'!C118</f>
        <v>1</v>
      </c>
      <c r="O221" s="2">
        <f>'[16]Cumulative Stats'!D118</f>
        <v>45</v>
      </c>
      <c r="P221" s="10">
        <f>'[16]Cumulative Stats'!E118</f>
        <v>45</v>
      </c>
      <c r="Q221" s="2">
        <f>'[16]Cumulative Stats'!F118</f>
        <v>45</v>
      </c>
      <c r="R221" s="2">
        <f>'[16]Cumulative Stats'!G118</f>
        <v>0</v>
      </c>
      <c r="S221" s="2">
        <f>'[16]Cumulative Stats'!H118</f>
        <v>0</v>
      </c>
      <c r="T221" s="11">
        <f>+N221/PASSING!$B$1*16</f>
        <v>0.88888888888888884</v>
      </c>
      <c r="U221">
        <f>IF(N221&gt;=2*PASSING!$B$1,1,0)</f>
        <v>0</v>
      </c>
    </row>
    <row r="222" spans="1:21" x14ac:dyDescent="0.15">
      <c r="A222" s="2"/>
      <c r="B222" s="2"/>
      <c r="C222" s="2"/>
      <c r="D222" s="2"/>
      <c r="E222" s="10"/>
      <c r="F222" s="2"/>
      <c r="G222" s="2"/>
      <c r="H222" s="2"/>
      <c r="I222">
        <f t="shared" si="3"/>
        <v>0</v>
      </c>
      <c r="J222">
        <f>IF(C222&gt;=6.25*PASSING!$B$1,1,0)</f>
        <v>0</v>
      </c>
      <c r="L222" s="2" t="str">
        <f>'[12]Cumulative Stats'!A117</f>
        <v>Smith,H</v>
      </c>
      <c r="M222" s="2" t="str">
        <f>'[12]Cumulative Stats'!B117</f>
        <v>Oak</v>
      </c>
      <c r="N222" s="2">
        <f>'[12]Cumulative Stats'!C117</f>
        <v>1</v>
      </c>
      <c r="O222" s="2">
        <f>'[12]Cumulative Stats'!D117</f>
        <v>37</v>
      </c>
      <c r="P222" s="10">
        <f>'[12]Cumulative Stats'!E117</f>
        <v>37</v>
      </c>
      <c r="Q222" s="2">
        <f>'[12]Cumulative Stats'!F117</f>
        <v>37</v>
      </c>
      <c r="R222" s="2">
        <f>'[12]Cumulative Stats'!G117</f>
        <v>0</v>
      </c>
      <c r="S222" s="2">
        <f>'[12]Cumulative Stats'!H117</f>
        <v>0</v>
      </c>
      <c r="T222" s="11">
        <f>+N222/PASSING!$B$1*16</f>
        <v>0.88888888888888884</v>
      </c>
      <c r="U222">
        <f>IF(N222&gt;=2*PASSING!$B$1,1,0)</f>
        <v>0</v>
      </c>
    </row>
    <row r="223" spans="1:21" x14ac:dyDescent="0.15">
      <c r="A223" s="2"/>
      <c r="B223" s="2"/>
      <c r="C223" s="2"/>
      <c r="D223" s="2"/>
      <c r="E223" s="10"/>
      <c r="F223" s="2"/>
      <c r="G223" s="2"/>
      <c r="H223" s="2"/>
      <c r="I223">
        <f t="shared" si="3"/>
        <v>0</v>
      </c>
      <c r="J223">
        <f>IF(C223&gt;=6.25*PASSING!$B$1,1,0)</f>
        <v>0</v>
      </c>
      <c r="L223" s="2" t="str">
        <f>'[9]Cumulative Stats'!A119</f>
        <v>O'Neal</v>
      </c>
      <c r="M223" s="2" t="str">
        <f>'[9]Cumulative Stats'!B119</f>
        <v>Mch</v>
      </c>
      <c r="N223" s="2">
        <f>'[9]Cumulative Stats'!C119</f>
        <v>1</v>
      </c>
      <c r="O223" s="2">
        <f>'[9]Cumulative Stats'!D119</f>
        <v>27</v>
      </c>
      <c r="P223" s="10">
        <f>'[9]Cumulative Stats'!E119</f>
        <v>27</v>
      </c>
      <c r="Q223" s="2">
        <f>'[9]Cumulative Stats'!F119</f>
        <v>27</v>
      </c>
      <c r="R223" s="2">
        <f>'[9]Cumulative Stats'!G119</f>
        <v>0</v>
      </c>
      <c r="S223" s="2">
        <f>'[9]Cumulative Stats'!H119</f>
        <v>0</v>
      </c>
      <c r="T223" s="11">
        <f>+N223/PASSING!$B$1*16</f>
        <v>0.88888888888888884</v>
      </c>
      <c r="U223">
        <f>IF(N223&gt;=2*PASSING!$B$1,1,0)</f>
        <v>0</v>
      </c>
    </row>
    <row r="224" spans="1:21" x14ac:dyDescent="0.15">
      <c r="A224" s="2"/>
      <c r="B224" s="2"/>
      <c r="C224" s="2"/>
      <c r="D224" s="2"/>
      <c r="E224" s="10"/>
      <c r="F224" s="2"/>
      <c r="G224" s="2"/>
      <c r="H224" s="2"/>
      <c r="I224">
        <f t="shared" si="3"/>
        <v>0</v>
      </c>
      <c r="J224">
        <f>IF(C224&gt;=6.25*PASSING!$B$1,1,0)</f>
        <v>0</v>
      </c>
      <c r="L224" s="2" t="s">
        <v>346</v>
      </c>
      <c r="M224" s="2" t="str">
        <f>'[12]Cumulative Stats'!B112</f>
        <v>Oak</v>
      </c>
      <c r="N224" s="2">
        <f>'[12]Cumulative Stats'!C112</f>
        <v>1</v>
      </c>
      <c r="O224" s="2">
        <f>'[12]Cumulative Stats'!D112</f>
        <v>15</v>
      </c>
      <c r="P224" s="10">
        <f>'[12]Cumulative Stats'!E112</f>
        <v>15</v>
      </c>
      <c r="Q224" s="2">
        <f>'[12]Cumulative Stats'!F112</f>
        <v>15</v>
      </c>
      <c r="R224" s="2">
        <f>'[12]Cumulative Stats'!G112</f>
        <v>0</v>
      </c>
      <c r="S224" s="2">
        <f>'[12]Cumulative Stats'!H112</f>
        <v>0</v>
      </c>
      <c r="T224" s="11">
        <f>+N224/PASSING!$B$1*16</f>
        <v>0.88888888888888884</v>
      </c>
      <c r="U224">
        <f>IF(N224&gt;=2*PASSING!$B$1,1,0)</f>
        <v>0</v>
      </c>
    </row>
    <row r="225" spans="1:21" x14ac:dyDescent="0.15">
      <c r="A225" s="2"/>
      <c r="B225" s="2"/>
      <c r="C225" s="2"/>
      <c r="D225" s="2"/>
      <c r="E225" s="10"/>
      <c r="F225" s="2"/>
      <c r="G225" s="2"/>
      <c r="H225" s="2"/>
      <c r="I225">
        <f t="shared" si="3"/>
        <v>0</v>
      </c>
      <c r="J225">
        <f>IF(C225&gt;=6.25*PASSING!$B$1,1,0)</f>
        <v>0</v>
      </c>
      <c r="L225" s="112" t="str">
        <f>'[9]Cumulative Stats'!A122</f>
        <v>Williams,M</v>
      </c>
      <c r="M225" s="112" t="str">
        <f>'[9]Cumulative Stats'!B122</f>
        <v>Mch</v>
      </c>
      <c r="N225" s="112">
        <f>'[9]Cumulative Stats'!C122</f>
        <v>1</v>
      </c>
      <c r="O225" s="112">
        <f>'[9]Cumulative Stats'!D122</f>
        <v>14</v>
      </c>
      <c r="P225" s="10">
        <f>'[9]Cumulative Stats'!E122</f>
        <v>14</v>
      </c>
      <c r="Q225" s="112">
        <f>'[9]Cumulative Stats'!F122</f>
        <v>14</v>
      </c>
      <c r="R225" s="112">
        <f>'[9]Cumulative Stats'!G122</f>
        <v>0</v>
      </c>
      <c r="S225" s="112">
        <f>'[9]Cumulative Stats'!H122</f>
        <v>0</v>
      </c>
      <c r="T225" s="11">
        <f>+N225/PASSING!$B$1*16</f>
        <v>0.88888888888888884</v>
      </c>
      <c r="U225">
        <f>IF(N225&gt;=2*PASSING!$B$1,1,0)</f>
        <v>0</v>
      </c>
    </row>
    <row r="226" spans="1:21" x14ac:dyDescent="0.15">
      <c r="A226" s="2"/>
      <c r="B226" s="2"/>
      <c r="C226" s="2"/>
      <c r="D226" s="2"/>
      <c r="E226" s="10"/>
      <c r="F226" s="2"/>
      <c r="G226" s="2"/>
      <c r="H226" s="2"/>
      <c r="I226">
        <f t="shared" si="3"/>
        <v>0</v>
      </c>
      <c r="J226">
        <f>IF(C226&gt;=6.25*PASSING!$B$1,1,0)</f>
        <v>0</v>
      </c>
      <c r="L226" s="2" t="s">
        <v>333</v>
      </c>
      <c r="M226" s="2" t="str">
        <f>'[10]Cumulative Stats'!B109</f>
        <v>NJ</v>
      </c>
      <c r="N226" s="2">
        <f>'[10]Cumulative Stats'!C109</f>
        <v>1</v>
      </c>
      <c r="O226" s="2">
        <f>'[10]Cumulative Stats'!D109</f>
        <v>10</v>
      </c>
      <c r="P226" s="10">
        <f>'[10]Cumulative Stats'!E109</f>
        <v>10</v>
      </c>
      <c r="Q226" s="2">
        <f>'[10]Cumulative Stats'!F109</f>
        <v>10</v>
      </c>
      <c r="R226" s="2">
        <f>'[10]Cumulative Stats'!G109</f>
        <v>0</v>
      </c>
      <c r="S226" s="2">
        <f>'[10]Cumulative Stats'!H109</f>
        <v>0</v>
      </c>
      <c r="T226" s="11">
        <f>+N226/PASSING!$B$1*16</f>
        <v>0.88888888888888884</v>
      </c>
      <c r="U226">
        <f>IF(N226&gt;=2*PASSING!$B$1,1,0)</f>
        <v>0</v>
      </c>
    </row>
    <row r="227" spans="1:21" x14ac:dyDescent="0.15">
      <c r="A227" s="2"/>
      <c r="B227" s="2"/>
      <c r="C227" s="2"/>
      <c r="D227" s="2"/>
      <c r="E227" s="10"/>
      <c r="F227" s="2"/>
      <c r="G227" s="2"/>
      <c r="H227" s="2"/>
      <c r="I227">
        <f t="shared" si="3"/>
        <v>0</v>
      </c>
      <c r="J227">
        <f>IF(C227&gt;=6.25*PASSING!$B$1,1,0)</f>
        <v>0</v>
      </c>
      <c r="L227" s="2" t="str">
        <f>'[17]Cumulative Stats'!A111</f>
        <v>Dean</v>
      </c>
      <c r="M227" s="2" t="str">
        <f>'[17]Cumulative Stats'!B111</f>
        <v>TB</v>
      </c>
      <c r="N227" s="2">
        <f>'[17]Cumulative Stats'!C111</f>
        <v>1</v>
      </c>
      <c r="O227" s="2">
        <f>'[17]Cumulative Stats'!D111</f>
        <v>8</v>
      </c>
      <c r="P227" s="10">
        <f>'[17]Cumulative Stats'!E111</f>
        <v>8</v>
      </c>
      <c r="Q227" s="2">
        <f>'[17]Cumulative Stats'!F111</f>
        <v>8</v>
      </c>
      <c r="R227" s="2">
        <f>'[17]Cumulative Stats'!G111</f>
        <v>0</v>
      </c>
      <c r="S227" s="2">
        <f>'[17]Cumulative Stats'!H111</f>
        <v>0</v>
      </c>
      <c r="T227" s="11">
        <f>+N227/PASSING!$B$1*16</f>
        <v>0.88888888888888884</v>
      </c>
      <c r="U227">
        <f>IF(N227&gt;=2*PASSING!$B$1,1,0)</f>
        <v>0</v>
      </c>
    </row>
    <row r="228" spans="1:21" x14ac:dyDescent="0.15">
      <c r="A228" s="2"/>
      <c r="B228" s="2"/>
      <c r="C228" s="2"/>
      <c r="D228" s="2"/>
      <c r="E228" s="10"/>
      <c r="F228" s="2"/>
      <c r="G228" s="2"/>
      <c r="H228" s="2"/>
      <c r="I228">
        <f t="shared" si="3"/>
        <v>0</v>
      </c>
      <c r="J228">
        <f>IF(C228&gt;=6.25*PASSING!$B$1,1,0)</f>
        <v>0</v>
      </c>
      <c r="L228" s="2" t="str">
        <f>'[4]Cumulative Stats'!A113</f>
        <v>Hirn</v>
      </c>
      <c r="M228" s="2" t="str">
        <f>'[4]Cumulative Stats'!B113</f>
        <v>Den</v>
      </c>
      <c r="N228" s="2">
        <f>'[4]Cumulative Stats'!C113</f>
        <v>1</v>
      </c>
      <c r="O228" s="2">
        <f>'[4]Cumulative Stats'!D113</f>
        <v>5</v>
      </c>
      <c r="P228" s="10">
        <f>'[4]Cumulative Stats'!E113</f>
        <v>5</v>
      </c>
      <c r="Q228" s="2">
        <f>'[4]Cumulative Stats'!F113</f>
        <v>5</v>
      </c>
      <c r="R228" s="2">
        <f>'[4]Cumulative Stats'!G113</f>
        <v>0</v>
      </c>
      <c r="S228" s="2">
        <f>'[4]Cumulative Stats'!H113</f>
        <v>0</v>
      </c>
      <c r="T228" s="11">
        <f>+N228/PASSING!$B$1*16</f>
        <v>0.88888888888888884</v>
      </c>
      <c r="U228">
        <f>IF(N228&gt;=2*PASSING!$B$1,1,0)</f>
        <v>0</v>
      </c>
    </row>
    <row r="229" spans="1:21" x14ac:dyDescent="0.15">
      <c r="A229" s="2"/>
      <c r="B229" s="2"/>
      <c r="C229" s="2"/>
      <c r="D229" s="2"/>
      <c r="E229" s="10"/>
      <c r="F229" s="2"/>
      <c r="G229" s="2"/>
      <c r="H229" s="2"/>
      <c r="I229">
        <f t="shared" si="3"/>
        <v>0</v>
      </c>
      <c r="J229">
        <f>IF(C229&gt;=6.25*PASSING!$B$1,1,0)</f>
        <v>0</v>
      </c>
      <c r="L229" s="2" t="str">
        <f>'[8]Cumulative Stats'!A122</f>
        <v>Smith,F</v>
      </c>
      <c r="M229" s="2" t="str">
        <f>'[8]Cumulative Stats'!B122</f>
        <v>Mem</v>
      </c>
      <c r="N229" s="2">
        <f>'[8]Cumulative Stats'!C122</f>
        <v>1</v>
      </c>
      <c r="O229" s="2">
        <f>'[8]Cumulative Stats'!D122</f>
        <v>5</v>
      </c>
      <c r="P229" s="10">
        <f>'[8]Cumulative Stats'!E122</f>
        <v>5</v>
      </c>
      <c r="Q229" s="2">
        <f>'[8]Cumulative Stats'!F122</f>
        <v>5</v>
      </c>
      <c r="R229" s="2">
        <f>'[8]Cumulative Stats'!G122</f>
        <v>0</v>
      </c>
      <c r="S229" s="2">
        <f>'[8]Cumulative Stats'!H122</f>
        <v>0</v>
      </c>
      <c r="T229" s="11">
        <f>+N229/PASSING!$B$1*16</f>
        <v>0.88888888888888884</v>
      </c>
      <c r="U229">
        <f>IF(N229&gt;=2*PASSING!$B$1,1,0)</f>
        <v>0</v>
      </c>
    </row>
    <row r="230" spans="1:21" x14ac:dyDescent="0.15">
      <c r="A230" s="2"/>
      <c r="B230" s="2"/>
      <c r="C230" s="2"/>
      <c r="D230" s="2"/>
      <c r="E230" s="10"/>
      <c r="F230" s="2"/>
      <c r="G230" s="2"/>
      <c r="H230" s="2"/>
      <c r="I230">
        <f t="shared" si="3"/>
        <v>0</v>
      </c>
      <c r="J230">
        <f>IF(C230&gt;=6.25*PASSING!$B$1,1,0)</f>
        <v>0</v>
      </c>
      <c r="L230" s="2" t="str">
        <f>'[8]Cumulative Stats'!A117</f>
        <v>Pittman</v>
      </c>
      <c r="M230" s="2" t="str">
        <f>'[8]Cumulative Stats'!B117</f>
        <v>Mem</v>
      </c>
      <c r="N230" s="2">
        <f>'[8]Cumulative Stats'!C117</f>
        <v>1</v>
      </c>
      <c r="O230" s="2">
        <f>'[8]Cumulative Stats'!D117</f>
        <v>4</v>
      </c>
      <c r="P230" s="10">
        <f>'[8]Cumulative Stats'!E117</f>
        <v>4</v>
      </c>
      <c r="Q230" s="2">
        <f>'[8]Cumulative Stats'!F117</f>
        <v>4</v>
      </c>
      <c r="R230" s="2">
        <f>'[8]Cumulative Stats'!G117</f>
        <v>0</v>
      </c>
      <c r="S230" s="2">
        <f>'[8]Cumulative Stats'!H117</f>
        <v>0</v>
      </c>
      <c r="T230" s="11">
        <f>+N230/PASSING!$B$1*16</f>
        <v>0.88888888888888884</v>
      </c>
      <c r="U230">
        <f>IF(N230&gt;=2*PASSING!$B$1,1,0)</f>
        <v>0</v>
      </c>
    </row>
    <row r="231" spans="1:21" x14ac:dyDescent="0.15">
      <c r="A231" s="112"/>
      <c r="B231" s="2"/>
      <c r="C231" s="2"/>
      <c r="D231" s="2"/>
      <c r="E231" s="10"/>
      <c r="F231" s="2"/>
      <c r="G231" s="2"/>
      <c r="H231" s="2"/>
      <c r="I231">
        <f t="shared" si="3"/>
        <v>0</v>
      </c>
      <c r="J231">
        <f>IF(C231&gt;=6.25*PASSING!$B$1,1,0)</f>
        <v>0</v>
      </c>
      <c r="L231" s="2" t="str">
        <f>'[14]Cumulative Stats'!A119</f>
        <v>Thomas</v>
      </c>
      <c r="M231" s="2" t="str">
        <f>'[14]Cumulative Stats'!B119</f>
        <v>Phi</v>
      </c>
      <c r="N231" s="2">
        <f>'[14]Cumulative Stats'!C119</f>
        <v>1</v>
      </c>
      <c r="O231" s="2">
        <f>'[14]Cumulative Stats'!D119</f>
        <v>4</v>
      </c>
      <c r="P231" s="10">
        <f>'[14]Cumulative Stats'!E119</f>
        <v>4</v>
      </c>
      <c r="Q231" s="2">
        <f>'[14]Cumulative Stats'!F119</f>
        <v>4</v>
      </c>
      <c r="R231" s="2">
        <f>'[14]Cumulative Stats'!G119</f>
        <v>1</v>
      </c>
      <c r="S231" s="2">
        <f>'[14]Cumulative Stats'!H119</f>
        <v>0</v>
      </c>
      <c r="T231" s="11">
        <f>+N231/PASSING!$B$1*16</f>
        <v>0.88888888888888884</v>
      </c>
      <c r="U231">
        <f>IF(N231&gt;=2*PASSING!$B$1,1,0)</f>
        <v>0</v>
      </c>
    </row>
    <row r="232" spans="1:21" x14ac:dyDescent="0.15">
      <c r="A232" s="2"/>
      <c r="B232" s="2"/>
      <c r="C232" s="2"/>
      <c r="D232" s="2"/>
      <c r="E232" s="10"/>
      <c r="F232" s="2"/>
      <c r="G232" s="2"/>
      <c r="H232" s="2"/>
      <c r="I232">
        <f t="shared" si="3"/>
        <v>0</v>
      </c>
      <c r="J232">
        <f>IF(C232&gt;=6.25*PASSING!$B$1,1,0)</f>
        <v>0</v>
      </c>
      <c r="L232" s="2" t="str">
        <f>'[12]Cumulative Stats'!A122</f>
        <v>Van Divier</v>
      </c>
      <c r="M232" s="2" t="str">
        <f>'[12]Cumulative Stats'!B122</f>
        <v>Oak</v>
      </c>
      <c r="N232" s="2">
        <f>'[12]Cumulative Stats'!C122</f>
        <v>1</v>
      </c>
      <c r="O232" s="2">
        <f>'[12]Cumulative Stats'!D122</f>
        <v>-3</v>
      </c>
      <c r="P232" s="10">
        <f>'[12]Cumulative Stats'!E122</f>
        <v>-3</v>
      </c>
      <c r="Q232" s="2">
        <f>'[12]Cumulative Stats'!F122</f>
        <v>-3</v>
      </c>
      <c r="R232" s="2">
        <f>'[12]Cumulative Stats'!G122</f>
        <v>0</v>
      </c>
      <c r="S232" s="2">
        <f>'[12]Cumulative Stats'!H122</f>
        <v>0</v>
      </c>
      <c r="T232" s="11">
        <f>+N232/PASSING!$B$1*16</f>
        <v>0.88888888888888884</v>
      </c>
      <c r="U232">
        <f>IF(N232&gt;=2*PASSING!$B$1,1,0)</f>
        <v>0</v>
      </c>
    </row>
    <row r="233" spans="1:21" x14ac:dyDescent="0.15">
      <c r="A233" s="2"/>
      <c r="B233" s="2"/>
      <c r="C233" s="2"/>
      <c r="D233" s="2"/>
      <c r="E233" s="10"/>
      <c r="F233" s="2"/>
      <c r="G233" s="2"/>
      <c r="H233" s="2"/>
      <c r="I233">
        <f t="shared" si="3"/>
        <v>0</v>
      </c>
      <c r="J233">
        <f>IF(C233&gt;=6.25*PASSING!$B$1,1,0)</f>
        <v>0</v>
      </c>
      <c r="L233" s="112" t="s">
        <v>332</v>
      </c>
      <c r="M233" s="112" t="str">
        <f>'[12]Cumulative Stats'!B110</f>
        <v>Oak</v>
      </c>
      <c r="N233" s="112">
        <f>'[12]Cumulative Stats'!C110</f>
        <v>1</v>
      </c>
      <c r="O233" s="112">
        <f>'[12]Cumulative Stats'!D110</f>
        <v>-6</v>
      </c>
      <c r="P233" s="10">
        <f>'[12]Cumulative Stats'!E110</f>
        <v>-6</v>
      </c>
      <c r="Q233" s="112">
        <f>'[12]Cumulative Stats'!F110</f>
        <v>-6</v>
      </c>
      <c r="R233" s="112">
        <f>'[12]Cumulative Stats'!G110</f>
        <v>0</v>
      </c>
      <c r="S233" s="112">
        <f>'[12]Cumulative Stats'!H110</f>
        <v>0</v>
      </c>
      <c r="T233" s="11">
        <f>+N233/PASSING!$B$1*16</f>
        <v>0.88888888888888884</v>
      </c>
      <c r="U233">
        <f>IF(N233&gt;=2*PASSING!$B$1,1,0)</f>
        <v>0</v>
      </c>
    </row>
    <row r="234" spans="1:21" x14ac:dyDescent="0.15">
      <c r="A234" s="2"/>
      <c r="B234" s="2"/>
      <c r="C234" s="2"/>
      <c r="D234" s="2"/>
      <c r="E234" s="10"/>
      <c r="F234" s="2"/>
      <c r="G234" s="2"/>
      <c r="H234" s="2"/>
      <c r="I234">
        <f t="shared" si="3"/>
        <v>0</v>
      </c>
      <c r="J234">
        <f>IF(C234&gt;=6.25*PASSING!$B$1,1,0)</f>
        <v>0</v>
      </c>
      <c r="L234" s="2" t="str">
        <f>'[12]Cumulative Stats'!A108</f>
        <v>Aldridge</v>
      </c>
      <c r="M234" s="2" t="str">
        <f>'[12]Cumulative Stats'!B108</f>
        <v>Oak</v>
      </c>
      <c r="N234" s="2">
        <f>'[12]Cumulative Stats'!C108</f>
        <v>0</v>
      </c>
      <c r="O234" s="2">
        <f>'[12]Cumulative Stats'!D108</f>
        <v>0</v>
      </c>
      <c r="P234" s="10">
        <f>'[12]Cumulative Stats'!E108</f>
        <v>0</v>
      </c>
      <c r="Q234" s="2">
        <f>'[12]Cumulative Stats'!F108</f>
        <v>0</v>
      </c>
      <c r="R234" s="2">
        <f>'[12]Cumulative Stats'!G108</f>
        <v>0</v>
      </c>
      <c r="S234" s="2">
        <f>'[12]Cumulative Stats'!H108</f>
        <v>0</v>
      </c>
      <c r="T234" s="11">
        <f>+N234/PASSING!$B$1*16</f>
        <v>0</v>
      </c>
      <c r="U234">
        <f>IF(N234&gt;=2*PASSING!$B$1,1,0)</f>
        <v>0</v>
      </c>
    </row>
    <row r="235" spans="1:21" x14ac:dyDescent="0.15">
      <c r="A235" s="2"/>
      <c r="B235" s="2"/>
      <c r="C235" s="2"/>
      <c r="D235" s="2"/>
      <c r="E235" s="10"/>
      <c r="F235" s="2"/>
      <c r="G235" s="2"/>
      <c r="H235" s="2"/>
      <c r="I235">
        <f t="shared" si="3"/>
        <v>0</v>
      </c>
      <c r="J235">
        <f>IF(C235&gt;=6.25*PASSING!$B$1,1,0)</f>
        <v>0</v>
      </c>
      <c r="L235" s="2" t="str">
        <f>'[18]Cumulative Stats'!A109</f>
        <v>Burke</v>
      </c>
      <c r="M235" s="2" t="str">
        <f>'[18]Cumulative Stats'!B109</f>
        <v>Was</v>
      </c>
      <c r="N235" s="2">
        <f>'[18]Cumulative Stats'!C109</f>
        <v>0</v>
      </c>
      <c r="O235" s="2">
        <f>'[18]Cumulative Stats'!D109</f>
        <v>0</v>
      </c>
      <c r="P235" s="10">
        <f>'[18]Cumulative Stats'!E109</f>
        <v>0</v>
      </c>
      <c r="Q235" s="2">
        <f>'[18]Cumulative Stats'!F109</f>
        <v>0</v>
      </c>
      <c r="R235" s="2">
        <f>'[18]Cumulative Stats'!G109</f>
        <v>0</v>
      </c>
      <c r="S235" s="2">
        <f>'[18]Cumulative Stats'!H109</f>
        <v>0</v>
      </c>
      <c r="T235" s="11">
        <f>+N235/PASSING!$B$1*16</f>
        <v>0</v>
      </c>
      <c r="U235">
        <f>IF(N235&gt;=2*PASSING!$B$1,1,0)</f>
        <v>0</v>
      </c>
    </row>
    <row r="236" spans="1:21" x14ac:dyDescent="0.15">
      <c r="A236" s="2"/>
      <c r="B236" s="2"/>
      <c r="C236" s="2"/>
      <c r="D236" s="2"/>
      <c r="E236" s="10"/>
      <c r="F236" s="2"/>
      <c r="G236" s="2"/>
      <c r="H236" s="2"/>
      <c r="I236">
        <f t="shared" si="3"/>
        <v>0</v>
      </c>
      <c r="J236">
        <f>IF(C236&gt;=6.25*PASSING!$B$1,1,0)</f>
        <v>0</v>
      </c>
      <c r="L236" s="2" t="str">
        <f>'[15]Cumulative Stats'!A110</f>
        <v>Coles</v>
      </c>
      <c r="M236" s="2" t="str">
        <f>'[15]Cumulative Stats'!B110</f>
        <v>Pit</v>
      </c>
      <c r="N236" s="2">
        <f>'[15]Cumulative Stats'!C110</f>
        <v>0</v>
      </c>
      <c r="O236" s="2">
        <f>'[15]Cumulative Stats'!D110</f>
        <v>0</v>
      </c>
      <c r="P236" s="10">
        <f>'[15]Cumulative Stats'!E110</f>
        <v>0</v>
      </c>
      <c r="Q236" s="2">
        <f>'[15]Cumulative Stats'!F110</f>
        <v>0</v>
      </c>
      <c r="R236" s="2">
        <f>'[15]Cumulative Stats'!G110</f>
        <v>0</v>
      </c>
      <c r="S236" s="2">
        <f>'[15]Cumulative Stats'!H110</f>
        <v>0</v>
      </c>
      <c r="T236" s="11">
        <f>+N236/PASSING!$B$1*16</f>
        <v>0</v>
      </c>
      <c r="U236">
        <f>IF(N236&gt;=2*PASSING!$B$1,1,0)</f>
        <v>0</v>
      </c>
    </row>
    <row r="237" spans="1:21" x14ac:dyDescent="0.15">
      <c r="A237" s="2"/>
      <c r="B237" s="2"/>
      <c r="C237" s="2"/>
      <c r="D237" s="2"/>
      <c r="E237" s="10"/>
      <c r="F237" s="2"/>
      <c r="G237" s="2"/>
      <c r="H237" s="2"/>
      <c r="I237">
        <f t="shared" si="3"/>
        <v>0</v>
      </c>
      <c r="J237">
        <f>IF(C237&gt;=6.25*PASSING!$B$1,1,0)</f>
        <v>0</v>
      </c>
      <c r="L237" s="2" t="str">
        <f>'[7]Cumulative Stats'!A113</f>
        <v>Harrington</v>
      </c>
      <c r="M237" s="2" t="str">
        <f>'[7]Cumulative Stats'!B113</f>
        <v>LA</v>
      </c>
      <c r="N237" s="2">
        <f>'[7]Cumulative Stats'!C113</f>
        <v>0</v>
      </c>
      <c r="O237" s="2">
        <f>'[7]Cumulative Stats'!D113</f>
        <v>0</v>
      </c>
      <c r="P237" s="10">
        <f>'[7]Cumulative Stats'!E113</f>
        <v>0</v>
      </c>
      <c r="Q237" s="2">
        <f>'[7]Cumulative Stats'!F113</f>
        <v>0</v>
      </c>
      <c r="R237" s="2">
        <f>'[7]Cumulative Stats'!G113</f>
        <v>0</v>
      </c>
      <c r="S237" s="2">
        <f>'[7]Cumulative Stats'!H113</f>
        <v>0</v>
      </c>
      <c r="T237" s="11">
        <f>+N237/PASSING!$B$1*16</f>
        <v>0</v>
      </c>
      <c r="U237">
        <f>IF(N237&gt;=2*PASSING!$B$1,1,0)</f>
        <v>0</v>
      </c>
    </row>
    <row r="238" spans="1:21" x14ac:dyDescent="0.15">
      <c r="A238" s="2"/>
      <c r="B238" s="2"/>
      <c r="C238" s="2"/>
      <c r="D238" s="2"/>
      <c r="E238" s="10"/>
      <c r="F238" s="2"/>
      <c r="G238" s="2"/>
      <c r="H238" s="2"/>
      <c r="I238">
        <f t="shared" si="3"/>
        <v>0</v>
      </c>
      <c r="J238">
        <f>IF(C238&gt;=6.25*PASSING!$B$1,1,0)</f>
        <v>0</v>
      </c>
      <c r="L238" s="112" t="str">
        <f>'[5]Cumulative Stats'!A113</f>
        <v>Kelly</v>
      </c>
      <c r="M238" s="112" t="str">
        <f>'[5]Cumulative Stats'!B113</f>
        <v>Hou</v>
      </c>
      <c r="N238" s="112">
        <f>'[5]Cumulative Stats'!C113</f>
        <v>0</v>
      </c>
      <c r="O238" s="112">
        <f>'[5]Cumulative Stats'!D113</f>
        <v>0</v>
      </c>
      <c r="P238" s="10">
        <f>'[5]Cumulative Stats'!E113</f>
        <v>0</v>
      </c>
      <c r="Q238" s="112">
        <f>'[5]Cumulative Stats'!F113</f>
        <v>0</v>
      </c>
      <c r="R238" s="112">
        <f>'[5]Cumulative Stats'!G113</f>
        <v>0</v>
      </c>
      <c r="S238" s="112">
        <f>'[5]Cumulative Stats'!H113</f>
        <v>0</v>
      </c>
      <c r="T238" s="11">
        <f>+N238/PASSING!$B$1*16</f>
        <v>0</v>
      </c>
      <c r="U238">
        <f>IF(N238&gt;=2*PASSING!$B$1,1,0)</f>
        <v>0</v>
      </c>
    </row>
    <row r="239" spans="1:21" x14ac:dyDescent="0.15">
      <c r="A239" s="2"/>
      <c r="B239" s="2"/>
      <c r="C239" s="2"/>
      <c r="D239" s="2"/>
      <c r="E239" s="10"/>
      <c r="F239" s="2"/>
      <c r="G239" s="2"/>
      <c r="H239" s="2"/>
      <c r="I239">
        <f t="shared" si="3"/>
        <v>0</v>
      </c>
      <c r="J239">
        <f>IF(C239&gt;=6.25*PASSING!$B$1,1,0)</f>
        <v>0</v>
      </c>
      <c r="L239" s="112" t="s">
        <v>319</v>
      </c>
      <c r="M239" s="2" t="s">
        <v>320</v>
      </c>
      <c r="N239" s="2">
        <f t="shared" ref="N239:S239" si="4">+Z455</f>
        <v>0</v>
      </c>
      <c r="O239" s="2">
        <f t="shared" si="4"/>
        <v>0</v>
      </c>
      <c r="P239" s="10">
        <f t="shared" si="4"/>
        <v>0</v>
      </c>
      <c r="Q239" s="2">
        <f t="shared" si="4"/>
        <v>0</v>
      </c>
      <c r="R239" s="2">
        <f t="shared" si="4"/>
        <v>0</v>
      </c>
      <c r="S239" s="2">
        <f t="shared" si="4"/>
        <v>0</v>
      </c>
      <c r="T239" s="11">
        <f>+N239/PASSING!$B$1*16</f>
        <v>0</v>
      </c>
      <c r="U239">
        <f>IF(N239&gt;=2*PASSING!$B$1,1,0)</f>
        <v>0</v>
      </c>
    </row>
    <row r="240" spans="1:21" x14ac:dyDescent="0.15">
      <c r="A240" s="2"/>
      <c r="B240" s="2"/>
      <c r="C240" s="2"/>
      <c r="D240" s="2"/>
      <c r="E240" s="10"/>
      <c r="F240" s="2"/>
      <c r="G240" s="2"/>
      <c r="H240" s="2"/>
      <c r="I240">
        <f t="shared" si="3"/>
        <v>0</v>
      </c>
      <c r="J240">
        <f>IF(C240&gt;=6.25*PASSING!$B$1,1,0)</f>
        <v>0</v>
      </c>
      <c r="L240" s="2" t="str">
        <f>'[18]Cumulative Stats'!A114</f>
        <v>Oden</v>
      </c>
      <c r="M240" s="2" t="str">
        <f>'[18]Cumulative Stats'!B114</f>
        <v>Was</v>
      </c>
      <c r="N240" s="2">
        <f>'[18]Cumulative Stats'!C114</f>
        <v>0</v>
      </c>
      <c r="O240" s="2">
        <f>'[18]Cumulative Stats'!D114</f>
        <v>0</v>
      </c>
      <c r="P240" s="10">
        <f>'[18]Cumulative Stats'!E114</f>
        <v>0</v>
      </c>
      <c r="Q240" s="2">
        <f>'[18]Cumulative Stats'!F114</f>
        <v>0</v>
      </c>
      <c r="R240" s="2">
        <f>'[18]Cumulative Stats'!G114</f>
        <v>0</v>
      </c>
      <c r="S240" s="2">
        <f>'[18]Cumulative Stats'!H114</f>
        <v>0</v>
      </c>
      <c r="T240" s="11">
        <f>+N240/PASSING!$B$1*16</f>
        <v>0</v>
      </c>
      <c r="U240">
        <f>IF(N240&gt;=2*PASSING!$B$1,1,0)</f>
        <v>0</v>
      </c>
    </row>
    <row r="241" spans="1:21" x14ac:dyDescent="0.15">
      <c r="A241" s="2"/>
      <c r="B241" s="2"/>
      <c r="C241" s="2"/>
      <c r="D241" s="2"/>
      <c r="E241" s="10"/>
      <c r="F241" s="2"/>
      <c r="G241" s="2"/>
      <c r="H241" s="2"/>
      <c r="I241">
        <f t="shared" si="3"/>
        <v>0</v>
      </c>
      <c r="J241">
        <f>IF(C241&gt;=6.25*PASSING!$B$1,1,0)</f>
        <v>0</v>
      </c>
      <c r="L241" s="112" t="str">
        <f>'[13]Cumulative Stats'!A117</f>
        <v>Prater</v>
      </c>
      <c r="M241" s="2" t="str">
        <f>'[13]Cumulative Stats'!B117</f>
        <v>Okl</v>
      </c>
      <c r="N241" s="2">
        <f>'[13]Cumulative Stats'!C117</f>
        <v>0</v>
      </c>
      <c r="O241" s="2">
        <f>'[13]Cumulative Stats'!D117</f>
        <v>0</v>
      </c>
      <c r="P241" s="10">
        <f>'[13]Cumulative Stats'!E117</f>
        <v>0</v>
      </c>
      <c r="Q241" s="2">
        <f>'[13]Cumulative Stats'!F117</f>
        <v>0</v>
      </c>
      <c r="R241" s="2">
        <f>'[13]Cumulative Stats'!G117</f>
        <v>0</v>
      </c>
      <c r="S241" s="2">
        <f>'[13]Cumulative Stats'!H117</f>
        <v>0</v>
      </c>
      <c r="T241" s="11">
        <f>+N241/PASSING!$B$1*16</f>
        <v>0</v>
      </c>
      <c r="U241">
        <f>IF(N241&gt;=2*PASSING!$B$1,1,0)</f>
        <v>0</v>
      </c>
    </row>
    <row r="242" spans="1:21" x14ac:dyDescent="0.15">
      <c r="A242" s="2"/>
      <c r="B242" s="2"/>
      <c r="C242" s="2"/>
      <c r="D242" s="2"/>
      <c r="E242" s="10"/>
      <c r="F242" s="2"/>
      <c r="G242" s="2"/>
      <c r="H242" s="2"/>
      <c r="I242">
        <f t="shared" si="3"/>
        <v>0</v>
      </c>
      <c r="J242">
        <f>IF(C242&gt;=6.25*PASSING!$B$1,1,0)</f>
        <v>0</v>
      </c>
      <c r="L242" s="112"/>
      <c r="M242" s="2"/>
      <c r="N242" s="2"/>
      <c r="O242" s="2"/>
      <c r="P242" s="10"/>
      <c r="Q242" s="2"/>
      <c r="R242" s="2"/>
      <c r="S242" s="2"/>
      <c r="T242" s="11">
        <f>+N242/PASSING!$B$1*16</f>
        <v>0</v>
      </c>
      <c r="U242">
        <f>IF(N242&gt;=2*PASSING!$B$1,1,0)</f>
        <v>0</v>
      </c>
    </row>
    <row r="243" spans="1:21" x14ac:dyDescent="0.15">
      <c r="A243" s="2"/>
      <c r="B243" s="2"/>
      <c r="C243" s="2"/>
      <c r="D243" s="2"/>
      <c r="E243" s="10"/>
      <c r="F243" s="2"/>
      <c r="G243" s="2"/>
      <c r="H243" s="2"/>
      <c r="I243">
        <f t="shared" si="3"/>
        <v>0</v>
      </c>
      <c r="J243">
        <f>IF(C243&gt;=6.25*PASSING!$B$1,1,0)</f>
        <v>0</v>
      </c>
      <c r="L243" s="2"/>
      <c r="M243" s="2"/>
      <c r="N243" s="2"/>
      <c r="O243" s="2"/>
      <c r="P243" s="10"/>
      <c r="Q243" s="2"/>
      <c r="R243" s="2"/>
      <c r="S243" s="2"/>
      <c r="T243" s="11">
        <f>+N243/PASSING!$B$1*16</f>
        <v>0</v>
      </c>
      <c r="U243">
        <f>IF(N243&gt;=2*PASSING!$B$1,1,0)</f>
        <v>0</v>
      </c>
    </row>
    <row r="244" spans="1:21" x14ac:dyDescent="0.15">
      <c r="A244" s="2"/>
      <c r="B244" s="2"/>
      <c r="C244" s="2"/>
      <c r="D244" s="2"/>
      <c r="E244" s="10"/>
      <c r="F244" s="2"/>
      <c r="G244" s="2"/>
      <c r="H244" s="2"/>
      <c r="I244">
        <f t="shared" si="3"/>
        <v>0</v>
      </c>
      <c r="J244">
        <f>IF(C244&gt;=6.25*PASSING!$B$1,1,0)</f>
        <v>0</v>
      </c>
      <c r="L244" s="2"/>
      <c r="M244" s="2"/>
      <c r="N244" s="2"/>
      <c r="O244" s="2"/>
      <c r="P244" s="10"/>
      <c r="Q244" s="2"/>
      <c r="R244" s="2"/>
      <c r="S244" s="2"/>
      <c r="T244" s="11">
        <f>+N244/PASSING!$B$1*16</f>
        <v>0</v>
      </c>
      <c r="U244">
        <f>IF(N244&gt;=2*PASSING!$B$1,1,0)</f>
        <v>0</v>
      </c>
    </row>
    <row r="245" spans="1:21" x14ac:dyDescent="0.15">
      <c r="A245" s="112"/>
      <c r="B245" s="2"/>
      <c r="C245" s="2"/>
      <c r="D245" s="2"/>
      <c r="E245" s="10"/>
      <c r="F245" s="2"/>
      <c r="G245" s="2"/>
      <c r="H245" s="2"/>
      <c r="I245">
        <f t="shared" si="3"/>
        <v>0</v>
      </c>
      <c r="J245">
        <f>IF(C245&gt;=6.25*PASSING!$B$1,1,0)</f>
        <v>0</v>
      </c>
      <c r="L245" s="2"/>
      <c r="M245" s="2"/>
      <c r="N245" s="2"/>
      <c r="O245" s="2"/>
      <c r="P245" s="10"/>
      <c r="Q245" s="2"/>
      <c r="R245" s="2"/>
      <c r="S245" s="2"/>
      <c r="T245" s="11">
        <f>+N245/PASSING!$B$1*16</f>
        <v>0</v>
      </c>
      <c r="U245">
        <f>IF(N245&gt;=2*PASSING!$B$1,1,0)</f>
        <v>0</v>
      </c>
    </row>
    <row r="246" spans="1:21" x14ac:dyDescent="0.15">
      <c r="A246" s="2"/>
      <c r="B246" s="2"/>
      <c r="C246" s="2"/>
      <c r="D246" s="2"/>
      <c r="E246" s="10"/>
      <c r="F246" s="2"/>
      <c r="G246" s="2"/>
      <c r="H246" s="2"/>
      <c r="I246">
        <f t="shared" si="3"/>
        <v>0</v>
      </c>
      <c r="J246">
        <f>IF(C246&gt;=6.25*PASSING!$B$1,1,0)</f>
        <v>0</v>
      </c>
      <c r="L246" s="2"/>
      <c r="M246" s="2"/>
      <c r="N246" s="2"/>
      <c r="O246" s="2"/>
      <c r="P246" s="10"/>
      <c r="Q246" s="2"/>
      <c r="R246" s="2"/>
      <c r="S246" s="2"/>
      <c r="T246" s="11">
        <f>+N246/PASSING!$B$1*16</f>
        <v>0</v>
      </c>
      <c r="U246">
        <f>IF(N246&gt;=2*PASSING!$B$1,1,0)</f>
        <v>0</v>
      </c>
    </row>
    <row r="247" spans="1:21" x14ac:dyDescent="0.15">
      <c r="A247" s="2"/>
      <c r="B247" s="2"/>
      <c r="C247" s="2"/>
      <c r="D247" s="2"/>
      <c r="E247" s="10"/>
      <c r="F247" s="2"/>
      <c r="G247" s="2"/>
      <c r="H247" s="2"/>
      <c r="I247">
        <f t="shared" si="3"/>
        <v>0</v>
      </c>
      <c r="J247">
        <f>IF(C247&gt;=6.25*PASSING!$B$1,1,0)</f>
        <v>0</v>
      </c>
      <c r="L247" s="2"/>
      <c r="M247" s="2"/>
      <c r="N247" s="2"/>
      <c r="O247" s="2"/>
      <c r="P247" s="10"/>
      <c r="Q247" s="2"/>
      <c r="R247" s="2"/>
      <c r="S247" s="2"/>
      <c r="T247" s="11">
        <f>+N247/PASSING!$B$1*16</f>
        <v>0</v>
      </c>
      <c r="U247">
        <f>IF(N247&gt;=2*PASSING!$B$1,1,0)</f>
        <v>0</v>
      </c>
    </row>
    <row r="248" spans="1:21" x14ac:dyDescent="0.15">
      <c r="A248" s="2"/>
      <c r="B248" s="2"/>
      <c r="C248" s="2"/>
      <c r="D248" s="2"/>
      <c r="E248" s="10"/>
      <c r="F248" s="2"/>
      <c r="G248" s="2"/>
      <c r="H248" s="2"/>
      <c r="I248">
        <f t="shared" si="3"/>
        <v>0</v>
      </c>
      <c r="J248">
        <f>IF(C248&gt;=6.25*PASSING!$B$1,1,0)</f>
        <v>0</v>
      </c>
      <c r="L248" s="2"/>
      <c r="M248" s="2"/>
      <c r="N248" s="2"/>
      <c r="O248" s="2"/>
      <c r="P248" s="10"/>
      <c r="Q248" s="2"/>
      <c r="R248" s="2"/>
      <c r="S248" s="2"/>
      <c r="T248" s="11">
        <f>+N248/PASSING!$B$1*16</f>
        <v>0</v>
      </c>
      <c r="U248">
        <f>IF(N248&gt;=2*PASSING!$B$1,1,0)</f>
        <v>0</v>
      </c>
    </row>
    <row r="249" spans="1:21" x14ac:dyDescent="0.15">
      <c r="A249" s="2"/>
      <c r="B249" s="2"/>
      <c r="C249" s="2"/>
      <c r="D249" s="2"/>
      <c r="E249" s="10"/>
      <c r="F249" s="2"/>
      <c r="G249" s="2"/>
      <c r="H249" s="2"/>
      <c r="I249">
        <f t="shared" si="3"/>
        <v>0</v>
      </c>
      <c r="J249">
        <f>IF(C249&gt;=6.25*PASSING!$B$1,1,0)</f>
        <v>0</v>
      </c>
      <c r="L249" s="2"/>
      <c r="M249" s="2"/>
      <c r="N249" s="2"/>
      <c r="O249" s="2"/>
      <c r="P249" s="10"/>
      <c r="Q249" s="2"/>
      <c r="R249" s="2"/>
      <c r="S249" s="2"/>
      <c r="T249" s="11">
        <f>+N249/PASSING!$B$1*16</f>
        <v>0</v>
      </c>
      <c r="U249">
        <f>IF(N249&gt;=2*PASSING!$B$1,1,0)</f>
        <v>0</v>
      </c>
    </row>
    <row r="250" spans="1:21" x14ac:dyDescent="0.15">
      <c r="A250" s="2"/>
      <c r="B250" s="2"/>
      <c r="C250" s="2"/>
      <c r="D250" s="2"/>
      <c r="E250" s="10"/>
      <c r="F250" s="2"/>
      <c r="G250" s="2"/>
      <c r="H250" s="2"/>
      <c r="I250">
        <f t="shared" si="3"/>
        <v>0</v>
      </c>
      <c r="J250">
        <f>IF(C250&gt;=6.25*PASSING!$B$1,1,0)</f>
        <v>0</v>
      </c>
      <c r="L250" s="112"/>
      <c r="M250" s="112"/>
      <c r="N250" s="112"/>
      <c r="O250" s="112"/>
      <c r="P250" s="10"/>
      <c r="Q250" s="112"/>
      <c r="R250" s="112"/>
      <c r="S250" s="112"/>
      <c r="T250" s="11">
        <f>+N250/PASSING!$B$1*16</f>
        <v>0</v>
      </c>
      <c r="U250">
        <f>IF(N250&gt;=2*PASSING!$B$1,1,0)</f>
        <v>0</v>
      </c>
    </row>
    <row r="251" spans="1:21" x14ac:dyDescent="0.15">
      <c r="A251" s="112"/>
      <c r="B251" s="2"/>
      <c r="C251" s="2"/>
      <c r="D251" s="2"/>
      <c r="E251" s="10"/>
      <c r="F251" s="2"/>
      <c r="G251" s="2"/>
      <c r="H251" s="2"/>
      <c r="I251">
        <f t="shared" si="3"/>
        <v>0</v>
      </c>
      <c r="J251">
        <f>IF(C251&gt;=6.25*PASSING!$B$1,1,0)</f>
        <v>0</v>
      </c>
      <c r="L251" s="2"/>
      <c r="M251" s="2"/>
      <c r="N251" s="2"/>
      <c r="O251" s="2"/>
      <c r="P251" s="10"/>
      <c r="Q251" s="2"/>
      <c r="R251" s="2"/>
      <c r="S251" s="2"/>
      <c r="T251" s="11">
        <f>+N251/PASSING!$B$1*16</f>
        <v>0</v>
      </c>
      <c r="U251">
        <f>IF(N251&gt;=2*PASSING!$B$1,1,0)</f>
        <v>0</v>
      </c>
    </row>
    <row r="252" spans="1:21" x14ac:dyDescent="0.15">
      <c r="A252" s="2"/>
      <c r="B252" s="2"/>
      <c r="C252" s="2"/>
      <c r="D252" s="2"/>
      <c r="E252" s="10"/>
      <c r="F252" s="2"/>
      <c r="G252" s="2"/>
      <c r="H252" s="2"/>
      <c r="I252">
        <f t="shared" si="3"/>
        <v>0</v>
      </c>
      <c r="J252">
        <f>IF(C252&gt;=6.25*PASSING!$B$1,1,0)</f>
        <v>0</v>
      </c>
      <c r="L252" s="112"/>
      <c r="M252" s="2"/>
      <c r="N252" s="2"/>
      <c r="O252" s="2"/>
      <c r="P252" s="10"/>
      <c r="Q252" s="2"/>
      <c r="R252" s="2"/>
      <c r="S252" s="2"/>
      <c r="T252" s="11">
        <f>+N252/PASSING!$B$1*16</f>
        <v>0</v>
      </c>
      <c r="U252">
        <f>IF(N252&gt;=2*PASSING!$B$1,1,0)</f>
        <v>0</v>
      </c>
    </row>
    <row r="253" spans="1:21" x14ac:dyDescent="0.15">
      <c r="A253" s="2"/>
      <c r="B253" s="2"/>
      <c r="C253" s="2"/>
      <c r="D253" s="2"/>
      <c r="E253" s="10"/>
      <c r="F253" s="2"/>
      <c r="G253" s="2"/>
      <c r="H253" s="2"/>
      <c r="I253">
        <f t="shared" si="3"/>
        <v>0</v>
      </c>
      <c r="J253">
        <f>IF(C253&gt;=6.25*PASSING!$B$1,1,0)</f>
        <v>0</v>
      </c>
      <c r="L253" s="2"/>
      <c r="M253" s="2"/>
      <c r="N253" s="2"/>
      <c r="O253" s="2"/>
      <c r="P253" s="10"/>
      <c r="Q253" s="2"/>
      <c r="R253" s="2"/>
      <c r="S253" s="2"/>
      <c r="T253" s="11">
        <f>+N253/PASSING!$B$1*16</f>
        <v>0</v>
      </c>
      <c r="U253">
        <f>IF(N253&gt;=2*PASSING!$B$1,1,0)</f>
        <v>0</v>
      </c>
    </row>
    <row r="254" spans="1:21" x14ac:dyDescent="0.15">
      <c r="A254" s="2"/>
      <c r="B254" s="2"/>
      <c r="C254" s="2"/>
      <c r="D254" s="2"/>
      <c r="E254" s="10"/>
      <c r="F254" s="2"/>
      <c r="G254" s="2"/>
      <c r="H254" s="2"/>
      <c r="I254">
        <f t="shared" si="3"/>
        <v>0</v>
      </c>
      <c r="J254">
        <f>IF(C254&gt;=6.25*PASSING!$B$1,1,0)</f>
        <v>0</v>
      </c>
      <c r="L254" s="2"/>
      <c r="M254" s="2"/>
      <c r="N254" s="2"/>
      <c r="O254" s="2"/>
      <c r="P254" s="10"/>
      <c r="Q254" s="2"/>
      <c r="R254" s="2"/>
      <c r="S254" s="2"/>
      <c r="T254" s="11">
        <f>+N254/PASSING!$B$1*16</f>
        <v>0</v>
      </c>
      <c r="U254">
        <f>IF(N254&gt;=2*PASSING!$B$1,1,0)</f>
        <v>0</v>
      </c>
    </row>
    <row r="255" spans="1:21" x14ac:dyDescent="0.15">
      <c r="A255" s="2"/>
      <c r="B255" s="2"/>
      <c r="C255" s="2"/>
      <c r="D255" s="2"/>
      <c r="E255" s="10"/>
      <c r="F255" s="2"/>
      <c r="G255" s="2"/>
      <c r="H255" s="2"/>
      <c r="I255">
        <f t="shared" si="3"/>
        <v>0</v>
      </c>
      <c r="J255">
        <f>IF(C255&gt;=6.25*PASSING!$B$1,1,0)</f>
        <v>0</v>
      </c>
      <c r="L255" s="2"/>
      <c r="M255" s="2"/>
      <c r="N255" s="2"/>
      <c r="O255" s="2"/>
      <c r="P255" s="10"/>
      <c r="Q255" s="2"/>
      <c r="R255" s="2"/>
      <c r="S255" s="2"/>
      <c r="T255" s="11">
        <f>+N255/PASSING!$B$1*16</f>
        <v>0</v>
      </c>
      <c r="U255">
        <f>IF(N255&gt;=2*PASSING!$B$1,1,0)</f>
        <v>0</v>
      </c>
    </row>
    <row r="256" spans="1:21" x14ac:dyDescent="0.15">
      <c r="A256" s="2"/>
      <c r="B256" s="2"/>
      <c r="C256" s="2"/>
      <c r="D256" s="2"/>
      <c r="E256" s="10"/>
      <c r="F256" s="2"/>
      <c r="G256" s="2"/>
      <c r="H256" s="2"/>
      <c r="I256">
        <f t="shared" si="3"/>
        <v>0</v>
      </c>
      <c r="J256">
        <f>IF(C256&gt;=6.25*PASSING!$B$1,1,0)</f>
        <v>0</v>
      </c>
      <c r="L256" s="2"/>
      <c r="M256" s="2"/>
      <c r="N256" s="2"/>
      <c r="O256" s="2"/>
      <c r="P256" s="10"/>
      <c r="Q256" s="2"/>
      <c r="R256" s="2"/>
      <c r="S256" s="2"/>
      <c r="T256" s="11">
        <f>+N256/PASSING!$B$1*16</f>
        <v>0</v>
      </c>
      <c r="U256">
        <f>IF(N256&gt;=2*PASSING!$B$1,1,0)</f>
        <v>0</v>
      </c>
    </row>
    <row r="257" spans="1:21" x14ac:dyDescent="0.15">
      <c r="A257" s="2"/>
      <c r="B257" s="2"/>
      <c r="C257" s="2"/>
      <c r="D257" s="2"/>
      <c r="E257" s="10"/>
      <c r="F257" s="2"/>
      <c r="G257" s="2"/>
      <c r="H257" s="2"/>
      <c r="I257">
        <f t="shared" si="3"/>
        <v>0</v>
      </c>
      <c r="J257">
        <f>IF(C257&gt;=6.25*PASSING!$B$1,1,0)</f>
        <v>0</v>
      </c>
      <c r="L257" s="2"/>
      <c r="M257" s="2"/>
      <c r="N257" s="2"/>
      <c r="O257" s="2"/>
      <c r="P257" s="10"/>
      <c r="Q257" s="2"/>
      <c r="R257" s="2"/>
      <c r="S257" s="2"/>
      <c r="T257" s="11">
        <f>+N257/PASSING!$B$1*16</f>
        <v>0</v>
      </c>
      <c r="U257">
        <f>IF(N257&gt;=2*PASSING!$B$1,1,0)</f>
        <v>0</v>
      </c>
    </row>
    <row r="258" spans="1:21" x14ac:dyDescent="0.15">
      <c r="A258" s="2"/>
      <c r="B258" s="2"/>
      <c r="C258" s="2"/>
      <c r="D258" s="2"/>
      <c r="E258" s="10"/>
      <c r="F258" s="2"/>
      <c r="G258" s="2"/>
      <c r="H258" s="2"/>
      <c r="I258">
        <f t="shared" ref="I258:I320" si="5">IF(C258&gt;0,1,0)</f>
        <v>0</v>
      </c>
      <c r="J258">
        <f>IF(C258&gt;=6.25*PASSING!$B$1,1,0)</f>
        <v>0</v>
      </c>
      <c r="L258" s="2"/>
      <c r="M258" s="2"/>
      <c r="N258" s="2"/>
      <c r="O258" s="2"/>
      <c r="P258" s="10"/>
      <c r="Q258" s="2"/>
      <c r="R258" s="2"/>
      <c r="S258" s="2"/>
      <c r="T258" s="11">
        <f>+N258/PASSING!$B$1*16</f>
        <v>0</v>
      </c>
      <c r="U258">
        <f>IF(N258&gt;=2*PASSING!$B$1,1,0)</f>
        <v>0</v>
      </c>
    </row>
    <row r="259" spans="1:21" x14ac:dyDescent="0.15">
      <c r="A259" s="2"/>
      <c r="B259" s="2"/>
      <c r="C259" s="2"/>
      <c r="D259" s="2"/>
      <c r="E259" s="10"/>
      <c r="F259" s="2"/>
      <c r="G259" s="2"/>
      <c r="H259" s="2"/>
      <c r="I259">
        <f t="shared" si="5"/>
        <v>0</v>
      </c>
      <c r="J259">
        <f>IF(C259&gt;=6.25*PASSING!$B$1,1,0)</f>
        <v>0</v>
      </c>
      <c r="L259" s="112"/>
      <c r="M259" s="112"/>
      <c r="N259" s="112"/>
      <c r="O259" s="112"/>
      <c r="P259" s="10"/>
      <c r="Q259" s="112"/>
      <c r="R259" s="112"/>
      <c r="S259" s="112"/>
      <c r="T259" s="11">
        <f>+N259/PASSING!$B$1*16</f>
        <v>0</v>
      </c>
      <c r="U259">
        <f>IF(N259&gt;=2*PASSING!$B$1,1,0)</f>
        <v>0</v>
      </c>
    </row>
    <row r="260" spans="1:21" x14ac:dyDescent="0.15">
      <c r="A260" s="2"/>
      <c r="B260" s="2"/>
      <c r="C260" s="2"/>
      <c r="D260" s="2"/>
      <c r="E260" s="10"/>
      <c r="F260" s="2"/>
      <c r="G260" s="2"/>
      <c r="H260" s="2"/>
      <c r="I260">
        <f t="shared" si="5"/>
        <v>0</v>
      </c>
      <c r="J260">
        <f>IF(C260&gt;=6.25*PASSING!$B$1,1,0)</f>
        <v>0</v>
      </c>
      <c r="L260" s="2"/>
      <c r="M260" s="2"/>
      <c r="N260" s="2"/>
      <c r="O260" s="2"/>
      <c r="P260" s="10"/>
      <c r="Q260" s="2"/>
      <c r="R260" s="2"/>
      <c r="S260" s="2"/>
      <c r="T260" s="11">
        <f>+N260/PASSING!$B$1*16</f>
        <v>0</v>
      </c>
      <c r="U260">
        <f>IF(N260&gt;=2*PASSING!$B$1,1,0)</f>
        <v>0</v>
      </c>
    </row>
    <row r="261" spans="1:21" x14ac:dyDescent="0.15">
      <c r="A261" s="2"/>
      <c r="B261" s="2"/>
      <c r="C261" s="2"/>
      <c r="D261" s="2"/>
      <c r="E261" s="10"/>
      <c r="F261" s="2"/>
      <c r="G261" s="2"/>
      <c r="H261" s="2"/>
      <c r="I261">
        <f t="shared" si="5"/>
        <v>0</v>
      </c>
      <c r="J261">
        <f>IF(C261&gt;=6.25*PASSING!$B$1,1,0)</f>
        <v>0</v>
      </c>
      <c r="L261" s="2"/>
      <c r="M261" s="2"/>
      <c r="N261" s="2"/>
      <c r="O261" s="2"/>
      <c r="P261" s="10"/>
      <c r="Q261" s="2"/>
      <c r="R261" s="2"/>
      <c r="S261" s="2"/>
      <c r="T261" s="11">
        <f>+N261/PASSING!$B$1*16</f>
        <v>0</v>
      </c>
      <c r="U261">
        <f>IF(N261&gt;=2*PASSING!$B$1,1,0)</f>
        <v>0</v>
      </c>
    </row>
    <row r="262" spans="1:21" x14ac:dyDescent="0.15">
      <c r="A262" s="2"/>
      <c r="B262" s="2"/>
      <c r="C262" s="2"/>
      <c r="D262" s="2"/>
      <c r="E262" s="10"/>
      <c r="F262" s="2"/>
      <c r="G262" s="2"/>
      <c r="H262" s="2"/>
      <c r="I262">
        <f t="shared" si="5"/>
        <v>0</v>
      </c>
      <c r="J262">
        <f>IF(C262&gt;=6.25*PASSING!$B$1,1,0)</f>
        <v>0</v>
      </c>
      <c r="L262" s="2"/>
      <c r="M262" s="2"/>
      <c r="N262" s="2"/>
      <c r="O262" s="2"/>
      <c r="P262" s="10"/>
      <c r="Q262" s="2"/>
      <c r="R262" s="2"/>
      <c r="S262" s="2"/>
      <c r="T262" s="11">
        <f>+N262/PASSING!$B$1*16</f>
        <v>0</v>
      </c>
      <c r="U262">
        <f>IF(N262&gt;=2*PASSING!$B$1,1,0)</f>
        <v>0</v>
      </c>
    </row>
    <row r="263" spans="1:21" x14ac:dyDescent="0.15">
      <c r="A263" s="2"/>
      <c r="B263" s="2"/>
      <c r="C263" s="2"/>
      <c r="D263" s="2"/>
      <c r="E263" s="10"/>
      <c r="F263" s="2"/>
      <c r="G263" s="2"/>
      <c r="H263" s="2"/>
      <c r="I263">
        <f t="shared" si="5"/>
        <v>0</v>
      </c>
      <c r="J263">
        <f>IF(C263&gt;=6.25*PASSING!$B$1,1,0)</f>
        <v>0</v>
      </c>
      <c r="L263" s="2"/>
      <c r="M263" s="2"/>
      <c r="N263" s="2"/>
      <c r="O263" s="2"/>
      <c r="P263" s="10"/>
      <c r="Q263" s="2"/>
      <c r="R263" s="2"/>
      <c r="S263" s="2"/>
      <c r="T263" s="11">
        <f>+N263/PASSING!$B$1*16</f>
        <v>0</v>
      </c>
      <c r="U263">
        <f>IF(N263&gt;=2*PASSING!$B$1,1,0)</f>
        <v>0</v>
      </c>
    </row>
    <row r="264" spans="1:21" x14ac:dyDescent="0.15">
      <c r="A264" s="2"/>
      <c r="B264" s="2"/>
      <c r="C264" s="2"/>
      <c r="D264" s="2"/>
      <c r="E264" s="10"/>
      <c r="F264" s="2"/>
      <c r="G264" s="2"/>
      <c r="H264" s="2"/>
      <c r="I264">
        <f t="shared" si="5"/>
        <v>0</v>
      </c>
      <c r="J264">
        <f>IF(C264&gt;=6.25*PASSING!$B$1,1,0)</f>
        <v>0</v>
      </c>
      <c r="L264" s="2"/>
      <c r="M264" s="2"/>
      <c r="N264" s="2"/>
      <c r="O264" s="2"/>
      <c r="P264" s="10"/>
      <c r="Q264" s="2"/>
      <c r="R264" s="2"/>
      <c r="S264" s="2"/>
      <c r="T264" s="11">
        <f>+N264/PASSING!$B$1*16</f>
        <v>0</v>
      </c>
      <c r="U264">
        <f>IF(N264&gt;=2*PASSING!$B$1,1,0)</f>
        <v>0</v>
      </c>
    </row>
    <row r="265" spans="1:21" x14ac:dyDescent="0.15">
      <c r="A265" s="2"/>
      <c r="B265" s="2"/>
      <c r="C265" s="2"/>
      <c r="D265" s="2"/>
      <c r="E265" s="10"/>
      <c r="F265" s="2"/>
      <c r="G265" s="2"/>
      <c r="H265" s="2"/>
      <c r="I265">
        <f t="shared" si="5"/>
        <v>0</v>
      </c>
      <c r="J265">
        <f>IF(C265&gt;=6.25*PASSING!$B$1,1,0)</f>
        <v>0</v>
      </c>
      <c r="L265" s="2"/>
      <c r="M265" s="2"/>
      <c r="N265" s="2"/>
      <c r="O265" s="2"/>
      <c r="P265" s="10"/>
      <c r="Q265" s="2"/>
      <c r="R265" s="2"/>
      <c r="S265" s="2"/>
      <c r="T265" s="11">
        <f>+N265/PASSING!$B$1*16</f>
        <v>0</v>
      </c>
      <c r="U265">
        <f>IF(N265&gt;=2*PASSING!$B$1,1,0)</f>
        <v>0</v>
      </c>
    </row>
    <row r="266" spans="1:21" x14ac:dyDescent="0.15">
      <c r="A266" s="2"/>
      <c r="B266" s="2"/>
      <c r="C266" s="2"/>
      <c r="D266" s="2"/>
      <c r="E266" s="10"/>
      <c r="F266" s="2"/>
      <c r="G266" s="2"/>
      <c r="H266" s="2"/>
      <c r="I266">
        <f t="shared" si="5"/>
        <v>0</v>
      </c>
      <c r="J266">
        <f>IF(C266&gt;=6.25*PASSING!$B$1,1,0)</f>
        <v>0</v>
      </c>
      <c r="L266" s="112"/>
      <c r="M266" s="2"/>
      <c r="N266" s="2"/>
      <c r="O266" s="2"/>
      <c r="P266" s="10"/>
      <c r="Q266" s="2"/>
      <c r="R266" s="2"/>
      <c r="S266" s="2"/>
      <c r="T266" s="11">
        <f>+N266/PASSING!$B$1*16</f>
        <v>0</v>
      </c>
      <c r="U266">
        <f>IF(N266&gt;=2*PASSING!$B$1,1,0)</f>
        <v>0</v>
      </c>
    </row>
    <row r="267" spans="1:21" x14ac:dyDescent="0.15">
      <c r="A267" s="2"/>
      <c r="B267" s="2"/>
      <c r="C267" s="2"/>
      <c r="D267" s="2"/>
      <c r="E267" s="10"/>
      <c r="F267" s="2"/>
      <c r="G267" s="2"/>
      <c r="H267" s="2"/>
      <c r="I267">
        <f t="shared" si="5"/>
        <v>0</v>
      </c>
      <c r="J267">
        <f>IF(C267&gt;=6.25*PASSING!$B$1,1,0)</f>
        <v>0</v>
      </c>
      <c r="L267" s="112"/>
      <c r="M267" s="2"/>
      <c r="N267" s="2"/>
      <c r="O267" s="2"/>
      <c r="P267" s="10"/>
      <c r="Q267" s="2"/>
      <c r="R267" s="2"/>
      <c r="S267" s="2"/>
      <c r="T267" s="11">
        <f>+N267/PASSING!$B$1*16</f>
        <v>0</v>
      </c>
      <c r="U267">
        <f>IF(N267&gt;=2*PASSING!$B$1,1,0)</f>
        <v>0</v>
      </c>
    </row>
    <row r="268" spans="1:21" x14ac:dyDescent="0.15">
      <c r="A268" s="2"/>
      <c r="B268" s="2"/>
      <c r="C268" s="2"/>
      <c r="D268" s="2"/>
      <c r="E268" s="10"/>
      <c r="F268" s="2"/>
      <c r="G268" s="2"/>
      <c r="H268" s="2"/>
      <c r="I268">
        <f t="shared" si="5"/>
        <v>0</v>
      </c>
      <c r="J268">
        <f>IF(C268&gt;=6.25*PASSING!$B$1,1,0)</f>
        <v>0</v>
      </c>
      <c r="L268" s="2"/>
      <c r="M268" s="2"/>
      <c r="N268" s="2"/>
      <c r="O268" s="2"/>
      <c r="P268" s="10"/>
      <c r="Q268" s="2"/>
      <c r="R268" s="2"/>
      <c r="S268" s="2"/>
      <c r="T268" s="11">
        <f>+N268/PASSING!$B$1*16</f>
        <v>0</v>
      </c>
      <c r="U268">
        <f>IF(N268&gt;=2*PASSING!$B$1,1,0)</f>
        <v>0</v>
      </c>
    </row>
    <row r="269" spans="1:21" x14ac:dyDescent="0.15">
      <c r="A269" s="2"/>
      <c r="B269" s="2"/>
      <c r="C269" s="2"/>
      <c r="D269" s="2"/>
      <c r="E269" s="10"/>
      <c r="F269" s="2"/>
      <c r="G269" s="2"/>
      <c r="H269" s="2"/>
      <c r="I269">
        <f t="shared" si="5"/>
        <v>0</v>
      </c>
      <c r="J269">
        <f>IF(C269&gt;=6.25*PASSING!$B$1,1,0)</f>
        <v>0</v>
      </c>
      <c r="L269" s="2"/>
      <c r="M269" s="2"/>
      <c r="N269" s="2"/>
      <c r="O269" s="2"/>
      <c r="P269" s="10"/>
      <c r="Q269" s="2"/>
      <c r="R269" s="2"/>
      <c r="S269" s="2"/>
      <c r="T269" s="11">
        <f>+N269/PASSING!$B$1*16</f>
        <v>0</v>
      </c>
      <c r="U269">
        <f>IF(N269&gt;=2*PASSING!$B$1,1,0)</f>
        <v>0</v>
      </c>
    </row>
    <row r="270" spans="1:21" x14ac:dyDescent="0.15">
      <c r="A270" s="2"/>
      <c r="B270" s="2"/>
      <c r="C270" s="2"/>
      <c r="D270" s="2"/>
      <c r="E270" s="10"/>
      <c r="F270" s="2"/>
      <c r="G270" s="2"/>
      <c r="H270" s="2"/>
      <c r="I270">
        <f t="shared" si="5"/>
        <v>0</v>
      </c>
      <c r="J270">
        <f>IF(C270&gt;=6.25*PASSING!$B$1,1,0)</f>
        <v>0</v>
      </c>
      <c r="L270" s="2"/>
      <c r="M270" s="2"/>
      <c r="N270" s="2"/>
      <c r="O270" s="2"/>
      <c r="P270" s="10"/>
      <c r="Q270" s="2"/>
      <c r="R270" s="2"/>
      <c r="S270" s="2"/>
      <c r="T270" s="11">
        <f>+N270/PASSING!$B$1*16</f>
        <v>0</v>
      </c>
      <c r="U270">
        <f>IF(N270&gt;=2*PASSING!$B$1,1,0)</f>
        <v>0</v>
      </c>
    </row>
    <row r="271" spans="1:21" x14ac:dyDescent="0.15">
      <c r="A271" s="2"/>
      <c r="B271" s="2"/>
      <c r="C271" s="2"/>
      <c r="D271" s="2"/>
      <c r="E271" s="10"/>
      <c r="F271" s="2"/>
      <c r="G271" s="2"/>
      <c r="H271" s="2"/>
      <c r="I271">
        <f t="shared" si="5"/>
        <v>0</v>
      </c>
      <c r="J271">
        <f>IF(C271&gt;=6.25*PASSING!$B$1,1,0)</f>
        <v>0</v>
      </c>
      <c r="L271" s="2"/>
      <c r="M271" s="2"/>
      <c r="N271" s="2"/>
      <c r="O271" s="2"/>
      <c r="P271" s="10"/>
      <c r="Q271" s="2"/>
      <c r="R271" s="2"/>
      <c r="S271" s="2"/>
      <c r="T271" s="11">
        <f>+N271/PASSING!$B$1*16</f>
        <v>0</v>
      </c>
      <c r="U271">
        <f>IF(N271&gt;=2*PASSING!$B$1,1,0)</f>
        <v>0</v>
      </c>
    </row>
    <row r="272" spans="1:21" x14ac:dyDescent="0.15">
      <c r="A272" s="2"/>
      <c r="B272" s="2"/>
      <c r="C272" s="2"/>
      <c r="D272" s="2"/>
      <c r="E272" s="10"/>
      <c r="F272" s="2"/>
      <c r="G272" s="2"/>
      <c r="H272" s="2"/>
      <c r="I272">
        <f t="shared" si="5"/>
        <v>0</v>
      </c>
      <c r="J272">
        <f>IF(C272&gt;=6.25*PASSING!$B$1,1,0)</f>
        <v>0</v>
      </c>
      <c r="L272" s="112"/>
      <c r="M272" s="112"/>
      <c r="N272" s="112"/>
      <c r="O272" s="112"/>
      <c r="P272" s="10"/>
      <c r="Q272" s="112"/>
      <c r="R272" s="112"/>
      <c r="S272" s="112"/>
      <c r="T272" s="11">
        <f>+N272/PASSING!$B$1*16</f>
        <v>0</v>
      </c>
      <c r="U272">
        <f>IF(N272&gt;=2*PASSING!$B$1,1,0)</f>
        <v>0</v>
      </c>
    </row>
    <row r="273" spans="1:21" x14ac:dyDescent="0.15">
      <c r="A273" s="2"/>
      <c r="B273" s="2"/>
      <c r="C273" s="2"/>
      <c r="D273" s="2"/>
      <c r="E273" s="10"/>
      <c r="F273" s="2"/>
      <c r="G273" s="2"/>
      <c r="H273" s="2"/>
      <c r="I273">
        <f t="shared" si="5"/>
        <v>0</v>
      </c>
      <c r="J273">
        <f>IF(C273&gt;=6.25*PASSING!$B$1,1,0)</f>
        <v>0</v>
      </c>
      <c r="L273" s="112"/>
      <c r="M273" s="112"/>
      <c r="N273" s="112"/>
      <c r="O273" s="112"/>
      <c r="P273" s="10"/>
      <c r="Q273" s="112"/>
      <c r="R273" s="112"/>
      <c r="S273" s="112"/>
      <c r="T273" s="11">
        <f>+N273/PASSING!$B$1*16</f>
        <v>0</v>
      </c>
      <c r="U273">
        <f>IF(N273&gt;=2*PASSING!$B$1,1,0)</f>
        <v>0</v>
      </c>
    </row>
    <row r="274" spans="1:21" x14ac:dyDescent="0.15">
      <c r="A274" s="2"/>
      <c r="B274" s="2"/>
      <c r="C274" s="2"/>
      <c r="D274" s="2"/>
      <c r="E274" s="10"/>
      <c r="F274" s="2"/>
      <c r="G274" s="2"/>
      <c r="H274" s="2"/>
      <c r="I274">
        <f t="shared" si="5"/>
        <v>0</v>
      </c>
      <c r="J274">
        <f>IF(C274&gt;=6.25*PASSING!$B$1,1,0)</f>
        <v>0</v>
      </c>
      <c r="L274" s="112"/>
      <c r="M274" s="2"/>
      <c r="N274" s="2"/>
      <c r="O274" s="2"/>
      <c r="P274" s="10"/>
      <c r="Q274" s="2"/>
      <c r="R274" s="2"/>
      <c r="S274" s="2"/>
      <c r="T274" s="11">
        <f>+N274/PASSING!$B$1*16</f>
        <v>0</v>
      </c>
      <c r="U274">
        <f>IF(N274&gt;=2*PASSING!$B$1,1,0)</f>
        <v>0</v>
      </c>
    </row>
    <row r="275" spans="1:21" x14ac:dyDescent="0.15">
      <c r="A275" s="2"/>
      <c r="B275" s="2"/>
      <c r="C275" s="2"/>
      <c r="D275" s="2"/>
      <c r="E275" s="10"/>
      <c r="F275" s="2"/>
      <c r="G275" s="2"/>
      <c r="H275" s="2"/>
      <c r="I275">
        <f t="shared" si="5"/>
        <v>0</v>
      </c>
      <c r="J275">
        <f>IF(C275&gt;=6.25*PASSING!$B$1,1,0)</f>
        <v>0</v>
      </c>
      <c r="L275" s="112"/>
      <c r="M275" s="112"/>
      <c r="N275" s="112"/>
      <c r="O275" s="112"/>
      <c r="P275" s="10"/>
      <c r="Q275" s="112"/>
      <c r="R275" s="112"/>
      <c r="S275" s="112"/>
      <c r="T275" s="11">
        <f>+N275/PASSING!$B$1*16</f>
        <v>0</v>
      </c>
      <c r="U275">
        <f>IF(N275&gt;=2*PASSING!$B$1,1,0)</f>
        <v>0</v>
      </c>
    </row>
    <row r="276" spans="1:21" x14ac:dyDescent="0.15">
      <c r="A276" s="2"/>
      <c r="B276" s="2"/>
      <c r="C276" s="2"/>
      <c r="D276" s="2"/>
      <c r="E276" s="10"/>
      <c r="F276" s="2"/>
      <c r="G276" s="2"/>
      <c r="H276" s="2"/>
      <c r="I276">
        <f t="shared" si="5"/>
        <v>0</v>
      </c>
      <c r="J276">
        <f>IF(C276&gt;=6.25*PASSING!$B$1,1,0)</f>
        <v>0</v>
      </c>
      <c r="L276" s="2"/>
      <c r="M276" s="2"/>
      <c r="N276" s="2"/>
      <c r="O276" s="2"/>
      <c r="P276" s="10"/>
      <c r="Q276" s="2"/>
      <c r="R276" s="2"/>
      <c r="S276" s="2"/>
      <c r="T276" s="11">
        <f>+N276/PASSING!$B$1*16</f>
        <v>0</v>
      </c>
      <c r="U276">
        <f>IF(N276&gt;=2*PASSING!$B$1,1,0)</f>
        <v>0</v>
      </c>
    </row>
    <row r="277" spans="1:21" x14ac:dyDescent="0.15">
      <c r="A277" s="2"/>
      <c r="B277" s="2"/>
      <c r="C277" s="2"/>
      <c r="D277" s="2"/>
      <c r="E277" s="10"/>
      <c r="F277" s="2"/>
      <c r="G277" s="2"/>
      <c r="H277" s="2"/>
      <c r="I277">
        <f t="shared" si="5"/>
        <v>0</v>
      </c>
      <c r="J277">
        <f>IF(C277&gt;=6.25*PASSING!$B$1,1,0)</f>
        <v>0</v>
      </c>
      <c r="L277" s="2"/>
      <c r="M277" s="2"/>
      <c r="N277" s="2"/>
      <c r="O277" s="2"/>
      <c r="P277" s="10"/>
      <c r="Q277" s="2"/>
      <c r="R277" s="2"/>
      <c r="S277" s="2"/>
      <c r="T277" s="11">
        <f>+N277/PASSING!$B$1*16</f>
        <v>0</v>
      </c>
      <c r="U277">
        <f>IF(N277&gt;=2*PASSING!$B$1,1,0)</f>
        <v>0</v>
      </c>
    </row>
    <row r="278" spans="1:21" x14ac:dyDescent="0.15">
      <c r="A278" s="2"/>
      <c r="B278" s="2"/>
      <c r="C278" s="2"/>
      <c r="D278" s="2"/>
      <c r="E278" s="10"/>
      <c r="F278" s="2"/>
      <c r="G278" s="2"/>
      <c r="H278" s="2"/>
      <c r="I278">
        <f t="shared" si="5"/>
        <v>0</v>
      </c>
      <c r="J278">
        <f>IF(C278&gt;=6.25*PASSING!$B$1,1,0)</f>
        <v>0</v>
      </c>
      <c r="L278" s="2"/>
      <c r="M278" s="2"/>
      <c r="N278" s="2"/>
      <c r="O278" s="2"/>
      <c r="P278" s="10"/>
      <c r="Q278" s="2"/>
      <c r="R278" s="2"/>
      <c r="S278" s="2"/>
      <c r="T278" s="11">
        <f>+N278/PASSING!$B$1*16</f>
        <v>0</v>
      </c>
      <c r="U278">
        <f>IF(N278&gt;=2*PASSING!$B$1,1,0)</f>
        <v>0</v>
      </c>
    </row>
    <row r="279" spans="1:21" x14ac:dyDescent="0.15">
      <c r="A279" s="2"/>
      <c r="B279" s="2"/>
      <c r="C279" s="2"/>
      <c r="D279" s="2"/>
      <c r="E279" s="10"/>
      <c r="F279" s="2"/>
      <c r="G279" s="2"/>
      <c r="H279" s="2"/>
      <c r="I279">
        <f t="shared" si="5"/>
        <v>0</v>
      </c>
      <c r="J279">
        <f>IF(C279&gt;=6.25*PASSING!$B$1,1,0)</f>
        <v>0</v>
      </c>
      <c r="L279" s="112"/>
      <c r="M279" s="112"/>
      <c r="N279" s="112"/>
      <c r="O279" s="112"/>
      <c r="P279" s="10"/>
      <c r="Q279" s="112"/>
      <c r="R279" s="112"/>
      <c r="S279" s="112"/>
      <c r="T279" s="11">
        <f>+N279/PASSING!$B$1*16</f>
        <v>0</v>
      </c>
      <c r="U279">
        <f>IF(N279&gt;=2*PASSING!$B$1,1,0)</f>
        <v>0</v>
      </c>
    </row>
    <row r="280" spans="1:21" x14ac:dyDescent="0.15">
      <c r="A280" s="2"/>
      <c r="B280" s="2"/>
      <c r="C280" s="2"/>
      <c r="D280" s="2"/>
      <c r="E280" s="10"/>
      <c r="F280" s="2"/>
      <c r="G280" s="2"/>
      <c r="H280" s="2"/>
      <c r="I280">
        <f t="shared" si="5"/>
        <v>0</v>
      </c>
      <c r="J280">
        <f>IF(C280&gt;=6.25*PASSING!$B$1,1,0)</f>
        <v>0</v>
      </c>
      <c r="L280" s="2"/>
      <c r="M280" s="2"/>
      <c r="N280" s="2"/>
      <c r="O280" s="2"/>
      <c r="P280" s="10"/>
      <c r="Q280" s="2"/>
      <c r="R280" s="2"/>
      <c r="S280" s="2"/>
      <c r="T280" s="11">
        <f>+N280/PASSING!$B$1*16</f>
        <v>0</v>
      </c>
      <c r="U280">
        <f>IF(N280&gt;=2*PASSING!$B$1,1,0)</f>
        <v>0</v>
      </c>
    </row>
    <row r="281" spans="1:21" x14ac:dyDescent="0.15">
      <c r="A281" s="2"/>
      <c r="B281" s="2"/>
      <c r="C281" s="2"/>
      <c r="D281" s="2"/>
      <c r="E281" s="10"/>
      <c r="F281" s="2"/>
      <c r="G281" s="2"/>
      <c r="H281" s="2"/>
      <c r="I281">
        <f t="shared" si="5"/>
        <v>0</v>
      </c>
      <c r="J281">
        <f>IF(C281&gt;=6.25*PASSING!$B$1,1,0)</f>
        <v>0</v>
      </c>
      <c r="L281" s="112"/>
      <c r="M281" s="112"/>
      <c r="N281" s="112"/>
      <c r="O281" s="112"/>
      <c r="P281" s="10"/>
      <c r="Q281" s="112"/>
      <c r="R281" s="112"/>
      <c r="S281" s="112"/>
      <c r="T281" s="11">
        <f>+N281/PASSING!$B$1*16</f>
        <v>0</v>
      </c>
      <c r="U281">
        <f>IF(N281&gt;=2*PASSING!$B$1,1,0)</f>
        <v>0</v>
      </c>
    </row>
    <row r="282" spans="1:21" x14ac:dyDescent="0.15">
      <c r="A282" s="2"/>
      <c r="B282" s="2"/>
      <c r="C282" s="2"/>
      <c r="D282" s="2"/>
      <c r="E282" s="10"/>
      <c r="F282" s="2"/>
      <c r="G282" s="2"/>
      <c r="H282" s="2"/>
      <c r="I282">
        <f t="shared" si="5"/>
        <v>0</v>
      </c>
      <c r="J282">
        <f>IF(C282&gt;=6.25*PASSING!$B$1,1,0)</f>
        <v>0</v>
      </c>
      <c r="L282" s="112"/>
      <c r="M282" s="2"/>
      <c r="N282" s="2"/>
      <c r="O282" s="2"/>
      <c r="P282" s="10"/>
      <c r="Q282" s="2"/>
      <c r="R282" s="2"/>
      <c r="S282" s="2"/>
      <c r="T282" s="11">
        <f>+N282/PASSING!$B$1*16</f>
        <v>0</v>
      </c>
      <c r="U282">
        <f>IF(N282&gt;=2*PASSING!$B$1,1,0)</f>
        <v>0</v>
      </c>
    </row>
    <row r="283" spans="1:21" x14ac:dyDescent="0.15">
      <c r="A283" s="2"/>
      <c r="B283" s="2"/>
      <c r="C283" s="2"/>
      <c r="D283" s="2"/>
      <c r="E283" s="10"/>
      <c r="F283" s="2"/>
      <c r="G283" s="2"/>
      <c r="H283" s="2"/>
      <c r="I283">
        <f t="shared" si="5"/>
        <v>0</v>
      </c>
      <c r="J283">
        <f>IF(C283&gt;=6.25*PASSING!$B$1,1,0)</f>
        <v>0</v>
      </c>
      <c r="L283" s="2"/>
      <c r="M283" s="2"/>
      <c r="N283" s="2"/>
      <c r="O283" s="2"/>
      <c r="P283" s="10"/>
      <c r="Q283" s="2"/>
      <c r="R283" s="2"/>
      <c r="S283" s="2"/>
      <c r="T283" s="11">
        <f>+N283/PASSING!$B$1*16</f>
        <v>0</v>
      </c>
      <c r="U283">
        <f>IF(N283&gt;=2*PASSING!$B$1,1,0)</f>
        <v>0</v>
      </c>
    </row>
    <row r="284" spans="1:21" x14ac:dyDescent="0.15">
      <c r="A284" s="2"/>
      <c r="B284" s="2"/>
      <c r="C284" s="2"/>
      <c r="D284" s="2"/>
      <c r="E284" s="10"/>
      <c r="F284" s="2"/>
      <c r="G284" s="2"/>
      <c r="H284" s="2"/>
      <c r="I284">
        <f t="shared" si="5"/>
        <v>0</v>
      </c>
      <c r="J284">
        <f>IF(C284&gt;=6.25*PASSING!$B$1,1,0)</f>
        <v>0</v>
      </c>
      <c r="L284" s="2"/>
      <c r="M284" s="2"/>
      <c r="N284" s="2"/>
      <c r="O284" s="2"/>
      <c r="P284" s="10"/>
      <c r="Q284" s="2"/>
      <c r="R284" s="2"/>
      <c r="S284" s="2"/>
      <c r="T284" s="11">
        <f>+N284/PASSING!$B$1*16</f>
        <v>0</v>
      </c>
      <c r="U284">
        <f>IF(N284&gt;=2*PASSING!$B$1,1,0)</f>
        <v>0</v>
      </c>
    </row>
    <row r="285" spans="1:21" x14ac:dyDescent="0.15">
      <c r="A285" s="2"/>
      <c r="B285" s="2"/>
      <c r="C285" s="2"/>
      <c r="D285" s="2"/>
      <c r="E285" s="10"/>
      <c r="F285" s="2"/>
      <c r="G285" s="2"/>
      <c r="H285" s="2"/>
      <c r="I285">
        <f t="shared" si="5"/>
        <v>0</v>
      </c>
      <c r="J285">
        <f>IF(C285&gt;=6.25*PASSING!$B$1,1,0)</f>
        <v>0</v>
      </c>
      <c r="L285" s="112"/>
      <c r="M285" s="2"/>
      <c r="N285" s="2"/>
      <c r="O285" s="2"/>
      <c r="P285" s="10"/>
      <c r="Q285" s="2"/>
      <c r="R285" s="2"/>
      <c r="S285" s="2"/>
      <c r="T285" s="11">
        <f>+N285/PASSING!$B$1*16</f>
        <v>0</v>
      </c>
      <c r="U285">
        <f>IF(N285&gt;=2*PASSING!$B$1,1,0)</f>
        <v>0</v>
      </c>
    </row>
    <row r="286" spans="1:21" x14ac:dyDescent="0.15">
      <c r="A286" s="2"/>
      <c r="B286" s="2"/>
      <c r="C286" s="2"/>
      <c r="D286" s="2"/>
      <c r="E286" s="10"/>
      <c r="F286" s="2"/>
      <c r="G286" s="2"/>
      <c r="H286" s="2"/>
      <c r="I286">
        <f t="shared" si="5"/>
        <v>0</v>
      </c>
      <c r="J286">
        <f>IF(C286&gt;=6.25*PASSING!$B$1,1,0)</f>
        <v>0</v>
      </c>
      <c r="L286" s="2"/>
      <c r="M286" s="2"/>
      <c r="N286" s="2"/>
      <c r="O286" s="2"/>
      <c r="P286" s="10"/>
      <c r="Q286" s="2"/>
      <c r="R286" s="2"/>
      <c r="S286" s="2"/>
      <c r="T286" s="11">
        <f>+N286/PASSING!$B$1*16</f>
        <v>0</v>
      </c>
      <c r="U286">
        <f>IF(N286&gt;=2*PASSING!$B$1,1,0)</f>
        <v>0</v>
      </c>
    </row>
    <row r="287" spans="1:21" x14ac:dyDescent="0.15">
      <c r="A287" s="2"/>
      <c r="B287" s="2"/>
      <c r="C287" s="2"/>
      <c r="D287" s="2"/>
      <c r="E287" s="10"/>
      <c r="F287" s="2"/>
      <c r="G287" s="2"/>
      <c r="H287" s="2"/>
      <c r="I287">
        <f t="shared" si="5"/>
        <v>0</v>
      </c>
      <c r="J287">
        <f>IF(C287&gt;=6.25*PASSING!$B$1,1,0)</f>
        <v>0</v>
      </c>
      <c r="L287" s="2"/>
      <c r="M287" s="2"/>
      <c r="N287" s="2"/>
      <c r="O287" s="2"/>
      <c r="P287" s="10"/>
      <c r="Q287" s="2"/>
      <c r="R287" s="2"/>
      <c r="S287" s="2"/>
      <c r="T287" s="11">
        <f>+N287/PASSING!$B$1*16</f>
        <v>0</v>
      </c>
      <c r="U287">
        <f>IF(N287&gt;=2*PASSING!$B$1,1,0)</f>
        <v>0</v>
      </c>
    </row>
    <row r="288" spans="1:21" x14ac:dyDescent="0.15">
      <c r="A288" s="2"/>
      <c r="B288" s="2"/>
      <c r="C288" s="2"/>
      <c r="D288" s="2"/>
      <c r="E288" s="10"/>
      <c r="F288" s="2"/>
      <c r="G288" s="2"/>
      <c r="H288" s="2"/>
      <c r="I288">
        <f t="shared" si="5"/>
        <v>0</v>
      </c>
      <c r="J288">
        <f>IF(C288&gt;=6.25*PASSING!$B$1,1,0)</f>
        <v>0</v>
      </c>
      <c r="L288" s="112"/>
      <c r="M288" s="112"/>
      <c r="N288" s="112"/>
      <c r="O288" s="112"/>
      <c r="P288" s="10"/>
      <c r="Q288" s="112"/>
      <c r="R288" s="112"/>
      <c r="S288" s="112"/>
      <c r="T288" s="11">
        <f>+N288/PASSING!$B$1*16</f>
        <v>0</v>
      </c>
      <c r="U288">
        <f>IF(N288&gt;=2*PASSING!$B$1,1,0)</f>
        <v>0</v>
      </c>
    </row>
    <row r="289" spans="1:21" x14ac:dyDescent="0.15">
      <c r="A289" s="2"/>
      <c r="B289" s="2"/>
      <c r="C289" s="2"/>
      <c r="D289" s="2"/>
      <c r="E289" s="10"/>
      <c r="F289" s="2"/>
      <c r="G289" s="2"/>
      <c r="H289" s="2"/>
      <c r="I289">
        <f t="shared" si="5"/>
        <v>0</v>
      </c>
      <c r="J289">
        <f>IF(C289&gt;=6.25*PASSING!$B$1,1,0)</f>
        <v>0</v>
      </c>
      <c r="L289" s="2"/>
      <c r="M289" s="2"/>
      <c r="N289" s="2"/>
      <c r="O289" s="2"/>
      <c r="P289" s="10"/>
      <c r="Q289" s="2"/>
      <c r="R289" s="2"/>
      <c r="S289" s="2"/>
      <c r="T289" s="11">
        <f>+N289/PASSING!$B$1*16</f>
        <v>0</v>
      </c>
      <c r="U289">
        <f>IF(N289&gt;=2*PASSING!$B$1,1,0)</f>
        <v>0</v>
      </c>
    </row>
    <row r="290" spans="1:21" x14ac:dyDescent="0.15">
      <c r="A290" s="2"/>
      <c r="B290" s="2"/>
      <c r="C290" s="2"/>
      <c r="D290" s="2"/>
      <c r="E290" s="10"/>
      <c r="F290" s="2"/>
      <c r="G290" s="2"/>
      <c r="H290" s="2"/>
      <c r="I290">
        <f t="shared" si="5"/>
        <v>0</v>
      </c>
      <c r="J290">
        <f>IF(C290&gt;=6.25*PASSING!$B$1,1,0)</f>
        <v>0</v>
      </c>
      <c r="L290" s="2"/>
      <c r="M290" s="2"/>
      <c r="N290" s="2"/>
      <c r="O290" s="2"/>
      <c r="P290" s="10"/>
      <c r="Q290" s="2"/>
      <c r="R290" s="2"/>
      <c r="S290" s="2"/>
      <c r="T290" s="11">
        <f>+N290/PASSING!$B$1*16</f>
        <v>0</v>
      </c>
      <c r="U290">
        <f>IF(N290&gt;=2*PASSING!$B$1,1,0)</f>
        <v>0</v>
      </c>
    </row>
    <row r="291" spans="1:21" x14ac:dyDescent="0.15">
      <c r="A291" s="2"/>
      <c r="B291" s="2"/>
      <c r="C291" s="2"/>
      <c r="D291" s="2"/>
      <c r="E291" s="10"/>
      <c r="F291" s="2"/>
      <c r="G291" s="2"/>
      <c r="H291" s="2"/>
      <c r="I291">
        <f t="shared" si="5"/>
        <v>0</v>
      </c>
      <c r="J291">
        <f>IF(C291&gt;=6.25*PASSING!$B$1,1,0)</f>
        <v>0</v>
      </c>
      <c r="L291" s="2"/>
      <c r="M291" s="2"/>
      <c r="N291" s="2"/>
      <c r="O291" s="2"/>
      <c r="P291" s="10"/>
      <c r="Q291" s="2"/>
      <c r="R291" s="2"/>
      <c r="S291" s="2"/>
      <c r="T291" s="11">
        <f>+N291/PASSING!$B$1*16</f>
        <v>0</v>
      </c>
      <c r="U291">
        <f>IF(N291&gt;=2*PASSING!$B$1,1,0)</f>
        <v>0</v>
      </c>
    </row>
    <row r="292" spans="1:21" x14ac:dyDescent="0.15">
      <c r="A292" s="2"/>
      <c r="B292" s="2"/>
      <c r="C292" s="2"/>
      <c r="D292" s="2"/>
      <c r="E292" s="10"/>
      <c r="F292" s="2"/>
      <c r="G292" s="2"/>
      <c r="H292" s="2"/>
      <c r="I292">
        <f t="shared" si="5"/>
        <v>0</v>
      </c>
      <c r="J292">
        <f>IF(C292&gt;=6.25*PASSING!$B$1,1,0)</f>
        <v>0</v>
      </c>
      <c r="L292" s="112"/>
      <c r="M292" s="112"/>
      <c r="N292" s="112"/>
      <c r="O292" s="112"/>
      <c r="P292" s="10"/>
      <c r="Q292" s="112"/>
      <c r="R292" s="112"/>
      <c r="S292" s="112"/>
      <c r="T292" s="11">
        <f>+N292/PASSING!$B$1*16</f>
        <v>0</v>
      </c>
      <c r="U292">
        <f>IF(N292&gt;=2*PASSING!$B$1,1,0)</f>
        <v>0</v>
      </c>
    </row>
    <row r="293" spans="1:21" x14ac:dyDescent="0.15">
      <c r="A293" s="2"/>
      <c r="B293" s="2"/>
      <c r="C293" s="2"/>
      <c r="D293" s="2"/>
      <c r="E293" s="10"/>
      <c r="F293" s="2"/>
      <c r="G293" s="2"/>
      <c r="H293" s="2"/>
      <c r="I293">
        <f t="shared" si="5"/>
        <v>0</v>
      </c>
      <c r="J293">
        <f>IF(C293&gt;=6.25*PASSING!$B$1,1,0)</f>
        <v>0</v>
      </c>
      <c r="L293" s="2"/>
      <c r="M293" s="2"/>
      <c r="N293" s="2"/>
      <c r="O293" s="2"/>
      <c r="P293" s="10"/>
      <c r="Q293" s="2"/>
      <c r="R293" s="2"/>
      <c r="S293" s="2"/>
      <c r="T293" s="11">
        <f>+N293/PASSING!$B$1*16</f>
        <v>0</v>
      </c>
      <c r="U293">
        <f>IF(N293&gt;=2*PASSING!$B$1,1,0)</f>
        <v>0</v>
      </c>
    </row>
    <row r="294" spans="1:21" x14ac:dyDescent="0.15">
      <c r="A294" s="2"/>
      <c r="B294" s="2"/>
      <c r="C294" s="2"/>
      <c r="D294" s="2"/>
      <c r="E294" s="10"/>
      <c r="F294" s="2"/>
      <c r="G294" s="2"/>
      <c r="H294" s="2"/>
      <c r="I294">
        <f t="shared" si="5"/>
        <v>0</v>
      </c>
      <c r="J294">
        <f>IF(C294&gt;=6.25*PASSING!$B$1,1,0)</f>
        <v>0</v>
      </c>
      <c r="L294" s="2"/>
      <c r="M294" s="2"/>
      <c r="N294" s="2"/>
      <c r="O294" s="2"/>
      <c r="P294" s="10"/>
      <c r="Q294" s="2"/>
      <c r="R294" s="2"/>
      <c r="S294" s="2"/>
      <c r="T294" s="11">
        <f>+N294/PASSING!$B$1*16</f>
        <v>0</v>
      </c>
      <c r="U294">
        <f>IF(N294&gt;=2*PASSING!$B$1,1,0)</f>
        <v>0</v>
      </c>
    </row>
    <row r="295" spans="1:21" x14ac:dyDescent="0.15">
      <c r="A295" s="2"/>
      <c r="B295" s="2"/>
      <c r="C295" s="2"/>
      <c r="D295" s="2"/>
      <c r="E295" s="10"/>
      <c r="F295" s="2"/>
      <c r="G295" s="2"/>
      <c r="H295" s="2"/>
      <c r="I295">
        <f t="shared" si="5"/>
        <v>0</v>
      </c>
      <c r="J295">
        <f>IF(C295&gt;=6.25*PASSING!$B$1,1,0)</f>
        <v>0</v>
      </c>
      <c r="L295" s="112"/>
      <c r="M295" s="112"/>
      <c r="N295" s="112"/>
      <c r="O295" s="112"/>
      <c r="P295" s="10"/>
      <c r="Q295" s="112"/>
      <c r="R295" s="112"/>
      <c r="S295" s="112"/>
      <c r="T295" s="11">
        <f>+N295/PASSING!$B$1*16</f>
        <v>0</v>
      </c>
      <c r="U295">
        <f>IF(N295&gt;=2*PASSING!$B$1,1,0)</f>
        <v>0</v>
      </c>
    </row>
    <row r="296" spans="1:21" x14ac:dyDescent="0.15">
      <c r="A296" s="2"/>
      <c r="B296" s="2"/>
      <c r="C296" s="2"/>
      <c r="D296" s="2"/>
      <c r="E296" s="10"/>
      <c r="F296" s="2"/>
      <c r="G296" s="2"/>
      <c r="H296" s="2"/>
      <c r="I296">
        <f t="shared" si="5"/>
        <v>0</v>
      </c>
      <c r="J296">
        <f>IF(C296&gt;=6.25*PASSING!$B$1,1,0)</f>
        <v>0</v>
      </c>
      <c r="L296" s="2"/>
      <c r="M296" s="2"/>
      <c r="N296" s="2"/>
      <c r="O296" s="2"/>
      <c r="P296" s="10"/>
      <c r="Q296" s="2"/>
      <c r="R296" s="2"/>
      <c r="S296" s="2"/>
      <c r="T296" s="11">
        <f>+N296/PASSING!$B$1*16</f>
        <v>0</v>
      </c>
      <c r="U296">
        <f>IF(N296&gt;=2*PASSING!$B$1,1,0)</f>
        <v>0</v>
      </c>
    </row>
    <row r="297" spans="1:21" x14ac:dyDescent="0.15">
      <c r="A297" s="2"/>
      <c r="B297" s="2"/>
      <c r="C297" s="2"/>
      <c r="D297" s="2"/>
      <c r="E297" s="10"/>
      <c r="F297" s="2"/>
      <c r="G297" s="2"/>
      <c r="H297" s="2"/>
      <c r="I297">
        <f t="shared" si="5"/>
        <v>0</v>
      </c>
      <c r="J297">
        <f>IF(C297&gt;=6.25*PASSING!$B$1,1,0)</f>
        <v>0</v>
      </c>
      <c r="L297" s="2"/>
      <c r="M297" s="2"/>
      <c r="N297" s="2"/>
      <c r="O297" s="2"/>
      <c r="P297" s="10"/>
      <c r="Q297" s="2"/>
      <c r="R297" s="2"/>
      <c r="S297" s="2"/>
      <c r="T297" s="11">
        <f>+N297/PASSING!$B$1*16</f>
        <v>0</v>
      </c>
      <c r="U297">
        <f>IF(N297&gt;=2*PASSING!$B$1,1,0)</f>
        <v>0</v>
      </c>
    </row>
    <row r="298" spans="1:21" x14ac:dyDescent="0.15">
      <c r="A298" s="2"/>
      <c r="B298" s="2"/>
      <c r="C298" s="2"/>
      <c r="D298" s="2"/>
      <c r="E298" s="10"/>
      <c r="F298" s="2"/>
      <c r="G298" s="2"/>
      <c r="H298" s="2"/>
      <c r="I298">
        <f t="shared" si="5"/>
        <v>0</v>
      </c>
      <c r="J298">
        <f>IF(C298&gt;=6.25*PASSING!$B$1,1,0)</f>
        <v>0</v>
      </c>
      <c r="L298" s="2"/>
      <c r="M298" s="2"/>
      <c r="N298" s="2"/>
      <c r="O298" s="2"/>
      <c r="P298" s="10"/>
      <c r="Q298" s="2"/>
      <c r="R298" s="2"/>
      <c r="S298" s="2"/>
      <c r="T298" s="11">
        <f>+N298/PASSING!$B$1*16</f>
        <v>0</v>
      </c>
      <c r="U298">
        <f>IF(N298&gt;=2*PASSING!$B$1,1,0)</f>
        <v>0</v>
      </c>
    </row>
    <row r="299" spans="1:21" x14ac:dyDescent="0.15">
      <c r="A299" s="2"/>
      <c r="B299" s="2"/>
      <c r="C299" s="2"/>
      <c r="D299" s="2"/>
      <c r="E299" s="10"/>
      <c r="F299" s="2"/>
      <c r="G299" s="2"/>
      <c r="H299" s="2"/>
      <c r="I299">
        <f t="shared" si="5"/>
        <v>0</v>
      </c>
      <c r="J299">
        <f>IF(C299&gt;=6.25*PASSING!$B$1,1,0)</f>
        <v>0</v>
      </c>
      <c r="L299" s="2"/>
      <c r="M299" s="2"/>
      <c r="N299" s="2"/>
      <c r="O299" s="2"/>
      <c r="P299" s="10"/>
      <c r="Q299" s="2"/>
      <c r="R299" s="2"/>
      <c r="S299" s="2"/>
      <c r="T299" s="11">
        <f>+N299/PASSING!$B$1*16</f>
        <v>0</v>
      </c>
      <c r="U299">
        <f>IF(N299&gt;=2*PASSING!$B$1,1,0)</f>
        <v>0</v>
      </c>
    </row>
    <row r="300" spans="1:21" x14ac:dyDescent="0.15">
      <c r="A300" s="2"/>
      <c r="B300" s="2"/>
      <c r="C300" s="2"/>
      <c r="D300" s="2"/>
      <c r="E300" s="10"/>
      <c r="F300" s="2"/>
      <c r="G300" s="2"/>
      <c r="H300" s="2"/>
      <c r="I300">
        <f t="shared" si="5"/>
        <v>0</v>
      </c>
      <c r="J300">
        <f>IF(C300&gt;=6.25*PASSING!$B$1,1,0)</f>
        <v>0</v>
      </c>
      <c r="L300" s="2"/>
      <c r="M300" s="2"/>
      <c r="N300" s="2"/>
      <c r="O300" s="2"/>
      <c r="P300" s="10"/>
      <c r="Q300" s="2"/>
      <c r="R300" s="2"/>
      <c r="S300" s="2"/>
      <c r="T300" s="11">
        <f>+N300/PASSING!$B$1*16</f>
        <v>0</v>
      </c>
      <c r="U300">
        <f>IF(N300&gt;=2*PASSING!$B$1,1,0)</f>
        <v>0</v>
      </c>
    </row>
    <row r="301" spans="1:21" x14ac:dyDescent="0.15">
      <c r="A301" s="2"/>
      <c r="B301" s="2"/>
      <c r="C301" s="2"/>
      <c r="D301" s="2"/>
      <c r="E301" s="10"/>
      <c r="F301" s="2"/>
      <c r="G301" s="2"/>
      <c r="H301" s="2"/>
      <c r="I301">
        <f t="shared" si="5"/>
        <v>0</v>
      </c>
      <c r="J301">
        <f>IF(C301&gt;=6.25*PASSING!$B$1,1,0)</f>
        <v>0</v>
      </c>
      <c r="L301" s="2"/>
      <c r="M301" s="2"/>
      <c r="N301" s="2"/>
      <c r="O301" s="2"/>
      <c r="P301" s="10"/>
      <c r="Q301" s="2"/>
      <c r="R301" s="2"/>
      <c r="S301" s="2"/>
      <c r="T301" s="11">
        <f>+N301/PASSING!$B$1*16</f>
        <v>0</v>
      </c>
      <c r="U301">
        <f>IF(N301&gt;=2*PASSING!$B$1,1,0)</f>
        <v>0</v>
      </c>
    </row>
    <row r="302" spans="1:21" x14ac:dyDescent="0.15">
      <c r="A302" s="2"/>
      <c r="B302" s="2"/>
      <c r="C302" s="2"/>
      <c r="D302" s="2"/>
      <c r="E302" s="10"/>
      <c r="F302" s="2"/>
      <c r="G302" s="2"/>
      <c r="H302" s="2"/>
      <c r="I302">
        <f t="shared" si="5"/>
        <v>0</v>
      </c>
      <c r="J302">
        <f>IF(C302&gt;=6.25*PASSING!$B$1,1,0)</f>
        <v>0</v>
      </c>
      <c r="L302" s="2"/>
      <c r="M302" s="2"/>
      <c r="N302" s="2"/>
      <c r="O302" s="2"/>
      <c r="P302" s="10"/>
      <c r="Q302" s="2"/>
      <c r="R302" s="2"/>
      <c r="S302" s="2"/>
      <c r="T302" s="11">
        <f>+N302/PASSING!$B$1*16</f>
        <v>0</v>
      </c>
      <c r="U302">
        <f>IF(N302&gt;=2*PASSING!$B$1,1,0)</f>
        <v>0</v>
      </c>
    </row>
    <row r="303" spans="1:21" x14ac:dyDescent="0.15">
      <c r="A303" s="112"/>
      <c r="B303" s="2"/>
      <c r="C303" s="2"/>
      <c r="D303" s="2"/>
      <c r="E303" s="10"/>
      <c r="F303" s="2"/>
      <c r="G303" s="2"/>
      <c r="H303" s="2"/>
      <c r="I303">
        <f t="shared" si="5"/>
        <v>0</v>
      </c>
      <c r="J303">
        <f>IF(C303&gt;=6.25*PASSING!$B$1,1,0)</f>
        <v>0</v>
      </c>
      <c r="L303" s="112"/>
      <c r="M303" s="2"/>
      <c r="N303" s="2"/>
      <c r="O303" s="2"/>
      <c r="P303" s="10"/>
      <c r="Q303" s="2"/>
      <c r="R303" s="2"/>
      <c r="S303" s="2"/>
      <c r="T303" s="11">
        <f>+N303/PASSING!$B$1*16</f>
        <v>0</v>
      </c>
      <c r="U303">
        <f>IF(N303&gt;=2*PASSING!$B$1,1,0)</f>
        <v>0</v>
      </c>
    </row>
    <row r="304" spans="1:21" x14ac:dyDescent="0.15">
      <c r="A304" s="2"/>
      <c r="B304" s="2"/>
      <c r="C304" s="2"/>
      <c r="D304" s="2"/>
      <c r="E304" s="10"/>
      <c r="F304" s="2"/>
      <c r="G304" s="2"/>
      <c r="H304" s="2"/>
      <c r="I304">
        <f t="shared" si="5"/>
        <v>0</v>
      </c>
      <c r="J304">
        <f>IF(C304&gt;=6.25*PASSING!$B$1,1,0)</f>
        <v>0</v>
      </c>
      <c r="L304" s="2"/>
      <c r="M304" s="2"/>
      <c r="N304" s="2"/>
      <c r="O304" s="2"/>
      <c r="P304" s="10"/>
      <c r="Q304" s="2"/>
      <c r="R304" s="2"/>
      <c r="S304" s="2"/>
      <c r="T304" s="11">
        <f>+N304/PASSING!$B$1*16</f>
        <v>0</v>
      </c>
      <c r="U304">
        <f>IF(N304&gt;=2*PASSING!$B$1,1,0)</f>
        <v>0</v>
      </c>
    </row>
    <row r="305" spans="1:21" x14ac:dyDescent="0.15">
      <c r="A305" s="2"/>
      <c r="B305" s="2"/>
      <c r="C305" s="2"/>
      <c r="D305" s="2"/>
      <c r="E305" s="10"/>
      <c r="F305" s="2"/>
      <c r="G305" s="2"/>
      <c r="H305" s="2"/>
      <c r="I305">
        <f t="shared" si="5"/>
        <v>0</v>
      </c>
      <c r="J305">
        <f>IF(C305&gt;=6.25*PASSING!$B$1,1,0)</f>
        <v>0</v>
      </c>
      <c r="L305" s="2"/>
      <c r="M305" s="2"/>
      <c r="N305" s="2"/>
      <c r="O305" s="2"/>
      <c r="P305" s="10"/>
      <c r="Q305" s="2"/>
      <c r="R305" s="2"/>
      <c r="S305" s="2"/>
      <c r="T305" s="11">
        <f>+N305/PASSING!$B$1*16</f>
        <v>0</v>
      </c>
      <c r="U305">
        <f>IF(N305&gt;=2*PASSING!$B$1,1,0)</f>
        <v>0</v>
      </c>
    </row>
    <row r="306" spans="1:21" x14ac:dyDescent="0.15">
      <c r="A306" s="2"/>
      <c r="B306" s="2"/>
      <c r="C306" s="2"/>
      <c r="D306" s="2"/>
      <c r="E306" s="10"/>
      <c r="F306" s="2"/>
      <c r="G306" s="2"/>
      <c r="H306" s="2"/>
      <c r="I306">
        <f t="shared" si="5"/>
        <v>0</v>
      </c>
      <c r="J306">
        <f>IF(C306&gt;=6.25*PASSING!$B$1,1,0)</f>
        <v>0</v>
      </c>
      <c r="L306" s="2"/>
      <c r="M306" s="2"/>
      <c r="N306" s="2"/>
      <c r="O306" s="2"/>
      <c r="P306" s="10"/>
      <c r="Q306" s="2"/>
      <c r="R306" s="2"/>
      <c r="S306" s="2"/>
      <c r="T306" s="11">
        <f>+N306/PASSING!$B$1*16</f>
        <v>0</v>
      </c>
      <c r="U306">
        <f>IF(N306&gt;=2*PASSING!$B$1,1,0)</f>
        <v>0</v>
      </c>
    </row>
    <row r="307" spans="1:21" x14ac:dyDescent="0.15">
      <c r="A307" s="2"/>
      <c r="B307" s="2"/>
      <c r="C307" s="2"/>
      <c r="D307" s="2"/>
      <c r="E307" s="10"/>
      <c r="F307" s="2"/>
      <c r="G307" s="2"/>
      <c r="H307" s="2"/>
      <c r="I307">
        <f t="shared" si="5"/>
        <v>0</v>
      </c>
      <c r="J307">
        <f>IF(C307&gt;=6.25*PASSING!$B$1,1,0)</f>
        <v>0</v>
      </c>
      <c r="L307" s="2"/>
      <c r="M307" s="2"/>
      <c r="N307" s="2"/>
      <c r="O307" s="2"/>
      <c r="P307" s="10"/>
      <c r="Q307" s="2"/>
      <c r="R307" s="2"/>
      <c r="S307" s="2"/>
      <c r="T307" s="11">
        <f>+N307/PASSING!$B$1*16</f>
        <v>0</v>
      </c>
      <c r="U307">
        <f>IF(N307&gt;=2*PASSING!$B$1,1,0)</f>
        <v>0</v>
      </c>
    </row>
    <row r="308" spans="1:21" x14ac:dyDescent="0.15">
      <c r="A308" s="2"/>
      <c r="B308" s="2"/>
      <c r="C308" s="2"/>
      <c r="D308" s="2"/>
      <c r="E308" s="10"/>
      <c r="F308" s="2"/>
      <c r="G308" s="2"/>
      <c r="H308" s="2"/>
      <c r="I308">
        <f t="shared" si="5"/>
        <v>0</v>
      </c>
      <c r="J308">
        <f>IF(C308&gt;=6.25*PASSING!$B$1,1,0)</f>
        <v>0</v>
      </c>
      <c r="L308" s="2"/>
      <c r="M308" s="2"/>
      <c r="N308" s="2"/>
      <c r="O308" s="2"/>
      <c r="P308" s="10"/>
      <c r="Q308" s="2"/>
      <c r="R308" s="2"/>
      <c r="S308" s="2"/>
      <c r="T308" s="11">
        <f>+N308/PASSING!$B$1*16</f>
        <v>0</v>
      </c>
      <c r="U308">
        <f>IF(N308&gt;=2*PASSING!$B$1,1,0)</f>
        <v>0</v>
      </c>
    </row>
    <row r="309" spans="1:21" x14ac:dyDescent="0.15">
      <c r="A309" s="2"/>
      <c r="B309" s="2"/>
      <c r="C309" s="2"/>
      <c r="D309" s="2"/>
      <c r="E309" s="10"/>
      <c r="F309" s="2"/>
      <c r="G309" s="2"/>
      <c r="H309" s="2"/>
      <c r="I309">
        <f t="shared" si="5"/>
        <v>0</v>
      </c>
      <c r="J309">
        <f>IF(C309&gt;=6.25*PASSING!$B$1,1,0)</f>
        <v>0</v>
      </c>
      <c r="L309" s="2"/>
      <c r="M309" s="2"/>
      <c r="N309" s="2"/>
      <c r="O309" s="2"/>
      <c r="P309" s="10"/>
      <c r="Q309" s="2"/>
      <c r="R309" s="2"/>
      <c r="S309" s="2"/>
      <c r="T309" s="11">
        <f>+N309/PASSING!$B$1*16</f>
        <v>0</v>
      </c>
      <c r="U309">
        <f>IF(N309&gt;=2*PASSING!$B$1,1,0)</f>
        <v>0</v>
      </c>
    </row>
    <row r="310" spans="1:21" x14ac:dyDescent="0.15">
      <c r="A310" s="2"/>
      <c r="B310" s="2"/>
      <c r="C310" s="2"/>
      <c r="D310" s="2"/>
      <c r="E310" s="10"/>
      <c r="F310" s="2"/>
      <c r="G310" s="2"/>
      <c r="H310" s="2"/>
      <c r="I310">
        <f t="shared" si="5"/>
        <v>0</v>
      </c>
      <c r="J310">
        <f>IF(C310&gt;=6.25*PASSING!$B$1,1,0)</f>
        <v>0</v>
      </c>
      <c r="L310" s="2"/>
      <c r="M310" s="2"/>
      <c r="N310" s="2"/>
      <c r="O310" s="2"/>
      <c r="P310" s="10"/>
      <c r="Q310" s="2"/>
      <c r="R310" s="2"/>
      <c r="S310" s="2"/>
      <c r="T310" s="11">
        <f>+N310/PASSING!$B$1*16</f>
        <v>0</v>
      </c>
      <c r="U310">
        <f>IF(N310&gt;=2*PASSING!$B$1,1,0)</f>
        <v>0</v>
      </c>
    </row>
    <row r="311" spans="1:21" x14ac:dyDescent="0.15">
      <c r="A311" s="2"/>
      <c r="B311" s="2"/>
      <c r="C311" s="2"/>
      <c r="D311" s="2"/>
      <c r="E311" s="10"/>
      <c r="F311" s="2"/>
      <c r="G311" s="2"/>
      <c r="H311" s="2"/>
      <c r="I311">
        <f t="shared" si="5"/>
        <v>0</v>
      </c>
      <c r="J311">
        <f>IF(C311&gt;=6.25*PASSING!$B$1,1,0)</f>
        <v>0</v>
      </c>
      <c r="L311" s="2"/>
      <c r="M311" s="2"/>
      <c r="N311" s="2"/>
      <c r="O311" s="2"/>
      <c r="P311" s="10"/>
      <c r="Q311" s="2"/>
      <c r="R311" s="2"/>
      <c r="S311" s="2"/>
      <c r="T311" s="11">
        <f>+N311/PASSING!$B$1*16</f>
        <v>0</v>
      </c>
      <c r="U311">
        <f>IF(N311&gt;=2*PASSING!$B$1,1,0)</f>
        <v>0</v>
      </c>
    </row>
    <row r="312" spans="1:21" x14ac:dyDescent="0.15">
      <c r="A312" s="2"/>
      <c r="B312" s="2"/>
      <c r="C312" s="2"/>
      <c r="D312" s="2"/>
      <c r="E312" s="10"/>
      <c r="F312" s="2"/>
      <c r="G312" s="2"/>
      <c r="H312" s="2"/>
      <c r="I312">
        <f t="shared" si="5"/>
        <v>0</v>
      </c>
      <c r="J312">
        <f>IF(C312&gt;=6.25*PASSING!$B$1,1,0)</f>
        <v>0</v>
      </c>
      <c r="L312" s="2"/>
      <c r="M312" s="2"/>
      <c r="N312" s="2"/>
      <c r="O312" s="2"/>
      <c r="P312" s="10"/>
      <c r="Q312" s="2"/>
      <c r="R312" s="2"/>
      <c r="S312" s="2"/>
      <c r="T312" s="11">
        <f>+N312/PASSING!$B$1*16</f>
        <v>0</v>
      </c>
      <c r="U312">
        <f>IF(N312&gt;=2*PASSING!$B$1,1,0)</f>
        <v>0</v>
      </c>
    </row>
    <row r="313" spans="1:21" x14ac:dyDescent="0.15">
      <c r="A313" s="2"/>
      <c r="B313" s="2"/>
      <c r="C313" s="2"/>
      <c r="D313" s="2"/>
      <c r="E313" s="10"/>
      <c r="F313" s="2"/>
      <c r="G313" s="2"/>
      <c r="H313" s="2"/>
      <c r="I313">
        <f t="shared" si="5"/>
        <v>0</v>
      </c>
      <c r="J313">
        <f>IF(C313&gt;=6.25*PASSING!$B$1,1,0)</f>
        <v>0</v>
      </c>
      <c r="L313" s="2"/>
      <c r="M313" s="2"/>
      <c r="N313" s="2"/>
      <c r="O313" s="2"/>
      <c r="P313" s="10"/>
      <c r="Q313" s="2"/>
      <c r="R313" s="2"/>
      <c r="S313" s="2"/>
      <c r="T313" s="11">
        <f>+N313/PASSING!$B$1*16</f>
        <v>0</v>
      </c>
      <c r="U313">
        <f>IF(N313&gt;=2*PASSING!$B$1,1,0)</f>
        <v>0</v>
      </c>
    </row>
    <row r="314" spans="1:21" x14ac:dyDescent="0.15">
      <c r="A314" s="2"/>
      <c r="B314" s="2"/>
      <c r="C314" s="2"/>
      <c r="D314" s="2"/>
      <c r="E314" s="10"/>
      <c r="F314" s="2"/>
      <c r="G314" s="2"/>
      <c r="H314" s="2"/>
      <c r="I314">
        <f t="shared" si="5"/>
        <v>0</v>
      </c>
      <c r="J314">
        <f>IF(C314&gt;=6.25*PASSING!$B$1,1,0)</f>
        <v>0</v>
      </c>
      <c r="L314" s="112"/>
      <c r="M314" s="2"/>
      <c r="N314" s="2"/>
      <c r="O314" s="2"/>
      <c r="P314" s="10"/>
      <c r="Q314" s="2"/>
      <c r="R314" s="2"/>
      <c r="S314" s="2"/>
      <c r="T314" s="11">
        <f>+N314/PASSING!$B$1*16</f>
        <v>0</v>
      </c>
      <c r="U314">
        <f>IF(N314&gt;=2*PASSING!$B$1,1,0)</f>
        <v>0</v>
      </c>
    </row>
    <row r="315" spans="1:21" x14ac:dyDescent="0.15">
      <c r="A315" s="2"/>
      <c r="B315" s="2"/>
      <c r="C315" s="2"/>
      <c r="D315" s="2"/>
      <c r="E315" s="10"/>
      <c r="F315" s="2"/>
      <c r="G315" s="2"/>
      <c r="H315" s="2"/>
      <c r="I315">
        <f t="shared" si="5"/>
        <v>0</v>
      </c>
      <c r="J315">
        <f>IF(C315&gt;=6.25*PASSING!$B$1,1,0)</f>
        <v>0</v>
      </c>
      <c r="L315" s="2"/>
      <c r="M315" s="2"/>
      <c r="N315" s="2"/>
      <c r="O315" s="2"/>
      <c r="P315" s="10"/>
      <c r="Q315" s="2"/>
      <c r="R315" s="2"/>
      <c r="S315" s="2"/>
      <c r="T315" s="11">
        <f>+N315/PASSING!$B$1*16</f>
        <v>0</v>
      </c>
      <c r="U315">
        <f>IF(N315&gt;=2*PASSING!$B$1,1,0)</f>
        <v>0</v>
      </c>
    </row>
    <row r="316" spans="1:21" x14ac:dyDescent="0.15">
      <c r="A316" s="2"/>
      <c r="B316" s="2"/>
      <c r="C316" s="2"/>
      <c r="D316" s="2"/>
      <c r="E316" s="10"/>
      <c r="F316" s="2"/>
      <c r="G316" s="2"/>
      <c r="H316" s="2"/>
      <c r="I316">
        <f t="shared" si="5"/>
        <v>0</v>
      </c>
      <c r="J316">
        <f>IF(C316&gt;=6.25*PASSING!$B$1,1,0)</f>
        <v>0</v>
      </c>
      <c r="L316" s="2"/>
      <c r="M316" s="2"/>
      <c r="N316" s="2"/>
      <c r="O316" s="2"/>
      <c r="P316" s="10"/>
      <c r="Q316" s="2"/>
      <c r="R316" s="2"/>
      <c r="S316" s="2"/>
      <c r="T316" s="11">
        <f>+N316/PASSING!$B$1*16</f>
        <v>0</v>
      </c>
      <c r="U316">
        <f>IF(N316&gt;=2*PASSING!$B$1,1,0)</f>
        <v>0</v>
      </c>
    </row>
    <row r="317" spans="1:21" x14ac:dyDescent="0.15">
      <c r="A317" s="2"/>
      <c r="B317" s="2"/>
      <c r="C317" s="2"/>
      <c r="D317" s="2"/>
      <c r="E317" s="10"/>
      <c r="F317" s="2"/>
      <c r="G317" s="2"/>
      <c r="H317" s="2"/>
      <c r="I317">
        <f t="shared" si="5"/>
        <v>0</v>
      </c>
      <c r="J317">
        <f>IF(C317&gt;=6.25*PASSING!$B$1,1,0)</f>
        <v>0</v>
      </c>
      <c r="L317" s="2"/>
      <c r="M317" s="2"/>
      <c r="N317" s="2"/>
      <c r="O317" s="2"/>
      <c r="P317" s="10"/>
      <c r="Q317" s="2"/>
      <c r="R317" s="2"/>
      <c r="S317" s="2"/>
      <c r="T317" s="11">
        <f>+N317/PASSING!$B$1*16</f>
        <v>0</v>
      </c>
      <c r="U317">
        <f>IF(N317&gt;=2*PASSING!$B$1,1,0)</f>
        <v>0</v>
      </c>
    </row>
    <row r="318" spans="1:21" x14ac:dyDescent="0.15">
      <c r="A318" s="2"/>
      <c r="B318" s="2"/>
      <c r="C318" s="2"/>
      <c r="D318" s="2"/>
      <c r="E318" s="10"/>
      <c r="F318" s="2"/>
      <c r="G318" s="2"/>
      <c r="H318" s="2"/>
      <c r="I318">
        <f t="shared" si="5"/>
        <v>0</v>
      </c>
      <c r="J318">
        <f>IF(C318&gt;=6.25*PASSING!$B$1,1,0)</f>
        <v>0</v>
      </c>
      <c r="L318" s="2"/>
      <c r="M318" s="2"/>
      <c r="N318" s="2"/>
      <c r="O318" s="2"/>
      <c r="P318" s="10"/>
      <c r="Q318" s="2"/>
      <c r="R318" s="2"/>
      <c r="S318" s="2"/>
      <c r="T318" s="11">
        <f>+N318/PASSING!$B$1*16</f>
        <v>0</v>
      </c>
      <c r="U318">
        <f>IF(N318&gt;=2*PASSING!$B$1,1,0)</f>
        <v>0</v>
      </c>
    </row>
    <row r="319" spans="1:21" x14ac:dyDescent="0.15">
      <c r="A319" s="2"/>
      <c r="B319" s="2"/>
      <c r="C319" s="2"/>
      <c r="D319" s="2"/>
      <c r="E319" s="10"/>
      <c r="F319" s="2"/>
      <c r="G319" s="2"/>
      <c r="H319" s="2"/>
      <c r="I319">
        <f t="shared" si="5"/>
        <v>0</v>
      </c>
      <c r="J319">
        <f>IF(C319&gt;=6.25*PASSING!$B$1,1,0)</f>
        <v>0</v>
      </c>
      <c r="L319" s="2"/>
      <c r="M319" s="2"/>
      <c r="N319" s="2"/>
      <c r="O319" s="2"/>
      <c r="P319" s="10"/>
      <c r="Q319" s="2"/>
      <c r="R319" s="2"/>
      <c r="S319" s="2"/>
      <c r="T319" s="11">
        <f>+N319/PASSING!$B$1*16</f>
        <v>0</v>
      </c>
      <c r="U319">
        <f>IF(N319&gt;=2*PASSING!$B$1,1,0)</f>
        <v>0</v>
      </c>
    </row>
    <row r="320" spans="1:21" x14ac:dyDescent="0.15">
      <c r="A320" s="2"/>
      <c r="B320" s="2"/>
      <c r="C320" s="2"/>
      <c r="D320" s="2"/>
      <c r="E320" s="10"/>
      <c r="F320" s="2"/>
      <c r="G320" s="2"/>
      <c r="H320" s="2"/>
      <c r="I320">
        <f t="shared" si="5"/>
        <v>0</v>
      </c>
      <c r="J320">
        <f>IF(C320&gt;=6.25*PASSING!$B$1,1,0)</f>
        <v>0</v>
      </c>
      <c r="L320" s="2"/>
      <c r="M320" s="2"/>
      <c r="N320" s="2"/>
      <c r="O320" s="2"/>
      <c r="P320" s="10"/>
      <c r="Q320" s="2"/>
      <c r="R320" s="2"/>
      <c r="S320" s="2"/>
      <c r="T320" s="11">
        <f>+N320/PASSING!$B$1*16</f>
        <v>0</v>
      </c>
      <c r="U320">
        <f>IF(N320&gt;=2*PASSING!$B$1,1,0)</f>
        <v>0</v>
      </c>
    </row>
    <row r="321" spans="1:21" x14ac:dyDescent="0.15">
      <c r="A321" s="112"/>
      <c r="B321" s="2"/>
      <c r="C321" s="2"/>
      <c r="D321" s="2"/>
      <c r="E321" s="10"/>
      <c r="F321" s="2"/>
      <c r="G321" s="2"/>
      <c r="H321" s="2"/>
      <c r="L321" s="2"/>
      <c r="M321" s="2"/>
      <c r="N321" s="2"/>
      <c r="O321" s="2"/>
      <c r="P321" s="10"/>
      <c r="Q321" s="2"/>
      <c r="R321" s="2"/>
      <c r="S321" s="2"/>
      <c r="T321" s="11">
        <f>+N321/PASSING!$B$1*16</f>
        <v>0</v>
      </c>
      <c r="U321">
        <f>IF(N321&gt;=2*PASSING!$B$1,1,0)</f>
        <v>0</v>
      </c>
    </row>
    <row r="322" spans="1:21" x14ac:dyDescent="0.15">
      <c r="A322" s="112"/>
      <c r="B322" s="2"/>
      <c r="C322" s="2"/>
      <c r="D322" s="2"/>
      <c r="E322" s="10"/>
      <c r="F322" s="2"/>
      <c r="G322" s="2"/>
      <c r="H322" s="2"/>
      <c r="L322" s="2"/>
      <c r="M322" s="2"/>
      <c r="N322" s="2"/>
      <c r="O322" s="2"/>
      <c r="P322" s="10"/>
      <c r="Q322" s="2"/>
      <c r="R322" s="2"/>
      <c r="S322" s="2"/>
      <c r="T322" s="11">
        <f>+N322/PASSING!$B$1*16</f>
        <v>0</v>
      </c>
      <c r="U322">
        <f>IF(N322&gt;=2*PASSING!$B$1,1,0)</f>
        <v>0</v>
      </c>
    </row>
    <row r="323" spans="1:21" x14ac:dyDescent="0.15">
      <c r="A323" s="112"/>
      <c r="B323" s="2"/>
      <c r="C323" s="2"/>
      <c r="D323" s="2"/>
      <c r="E323" s="10"/>
      <c r="F323" s="2"/>
      <c r="G323" s="2"/>
      <c r="H323" s="2"/>
      <c r="L323" s="112"/>
      <c r="M323" s="112"/>
      <c r="N323" s="112"/>
      <c r="O323" s="112"/>
      <c r="P323" s="10"/>
      <c r="Q323" s="112"/>
      <c r="R323" s="112"/>
      <c r="S323" s="112"/>
      <c r="T323" s="11">
        <f>+N323/PASSING!$B$1*16</f>
        <v>0</v>
      </c>
      <c r="U323">
        <f>IF(N323&gt;=2*PASSING!$B$1,1,0)</f>
        <v>0</v>
      </c>
    </row>
    <row r="324" spans="1:21" x14ac:dyDescent="0.15">
      <c r="A324" s="112"/>
      <c r="B324" s="2"/>
      <c r="C324" s="2"/>
      <c r="D324" s="2"/>
      <c r="E324" s="10"/>
      <c r="F324" s="2"/>
      <c r="G324" s="2"/>
      <c r="H324" s="2"/>
      <c r="L324" s="2"/>
      <c r="M324" s="2"/>
      <c r="N324" s="2"/>
      <c r="O324" s="2"/>
      <c r="P324" s="10"/>
      <c r="Q324" s="2"/>
      <c r="R324" s="2"/>
      <c r="S324" s="2"/>
      <c r="T324" s="11">
        <f>+N324/PASSING!$B$1*16</f>
        <v>0</v>
      </c>
      <c r="U324">
        <f>IF(N324&gt;=2*PASSING!$B$1,1,0)</f>
        <v>0</v>
      </c>
    </row>
    <row r="325" spans="1:21" x14ac:dyDescent="0.15">
      <c r="A325" s="112"/>
      <c r="B325" s="2"/>
      <c r="C325" s="2"/>
      <c r="D325" s="2"/>
      <c r="E325" s="10"/>
      <c r="F325" s="2"/>
      <c r="G325" s="2"/>
      <c r="H325" s="2"/>
      <c r="L325" s="112"/>
      <c r="M325" s="112"/>
      <c r="N325" s="112"/>
      <c r="O325" s="112"/>
      <c r="P325" s="10"/>
      <c r="Q325" s="112"/>
      <c r="R325" s="112"/>
      <c r="S325" s="112"/>
      <c r="T325" s="11">
        <f>+N325/PASSING!$B$1*16</f>
        <v>0</v>
      </c>
      <c r="U325">
        <f>IF(N325&gt;=2*PASSING!$B$1,1,0)</f>
        <v>0</v>
      </c>
    </row>
    <row r="326" spans="1:21" x14ac:dyDescent="0.15">
      <c r="A326" s="112"/>
      <c r="B326" s="2"/>
      <c r="C326" s="2"/>
      <c r="D326" s="2"/>
      <c r="E326" s="10"/>
      <c r="F326" s="2"/>
      <c r="G326" s="2"/>
      <c r="H326" s="2"/>
      <c r="L326" s="2"/>
      <c r="M326" s="2"/>
      <c r="N326" s="2"/>
      <c r="O326" s="2"/>
      <c r="P326" s="10"/>
      <c r="Q326" s="2"/>
      <c r="R326" s="2"/>
      <c r="S326" s="2"/>
      <c r="T326" s="11">
        <f>+N326/PASSING!$B$1*16</f>
        <v>0</v>
      </c>
      <c r="U326">
        <f>IF(N326&gt;=2*PASSING!$B$1,1,0)</f>
        <v>0</v>
      </c>
    </row>
    <row r="327" spans="1:21" x14ac:dyDescent="0.15">
      <c r="A327" s="112"/>
      <c r="B327" s="2"/>
      <c r="C327" s="2"/>
      <c r="D327" s="2"/>
      <c r="E327" s="10"/>
      <c r="F327" s="2"/>
      <c r="G327" s="2"/>
      <c r="H327" s="2"/>
      <c r="L327" s="2"/>
      <c r="M327" s="2"/>
      <c r="N327" s="2"/>
      <c r="O327" s="2"/>
      <c r="P327" s="10"/>
      <c r="Q327" s="2"/>
      <c r="R327" s="2"/>
      <c r="S327" s="2"/>
      <c r="T327" s="11">
        <f>+N327/PASSING!$B$1*16</f>
        <v>0</v>
      </c>
      <c r="U327">
        <f>IF(N327&gt;=2*PASSING!$B$1,1,0)</f>
        <v>0</v>
      </c>
    </row>
    <row r="328" spans="1:21" x14ac:dyDescent="0.15">
      <c r="A328" s="2"/>
      <c r="B328" s="2"/>
      <c r="C328" s="2"/>
      <c r="D328" s="2"/>
      <c r="E328" s="10"/>
      <c r="F328" s="2"/>
      <c r="G328" s="2"/>
      <c r="H328" s="2"/>
      <c r="I328">
        <f t="shared" ref="I328" si="6">IF(C328&gt;0,1,0)</f>
        <v>0</v>
      </c>
      <c r="J328">
        <f>IF(C328&gt;=6.25*PASSING!$B$1,1,0)</f>
        <v>0</v>
      </c>
      <c r="L328" s="2"/>
      <c r="M328" s="2"/>
      <c r="N328" s="2"/>
      <c r="O328" s="2"/>
      <c r="P328" s="10"/>
      <c r="Q328" s="2"/>
      <c r="R328" s="2"/>
      <c r="S328" s="2"/>
      <c r="T328" s="11">
        <f>+N328/PASSING!$B$1*16</f>
        <v>0</v>
      </c>
      <c r="U328">
        <f>IF(N328&gt;=2*PASSING!$B$1,1,0)</f>
        <v>0</v>
      </c>
    </row>
    <row r="329" spans="1:21" x14ac:dyDescent="0.15">
      <c r="A329" s="112"/>
      <c r="B329" s="2"/>
      <c r="C329" s="2"/>
      <c r="D329" s="2"/>
      <c r="E329" s="10"/>
      <c r="F329" s="2"/>
      <c r="G329" s="2"/>
      <c r="H329" s="2"/>
      <c r="L329" s="2"/>
      <c r="M329" s="2"/>
      <c r="N329" s="2"/>
      <c r="O329" s="2"/>
      <c r="P329" s="10"/>
      <c r="Q329" s="2"/>
      <c r="R329" s="2"/>
      <c r="S329" s="2"/>
      <c r="T329" s="11">
        <f>+N329/PASSING!$B$1*16</f>
        <v>0</v>
      </c>
      <c r="U329">
        <f>IF(N329&gt;=2*PASSING!$B$1,1,0)</f>
        <v>0</v>
      </c>
    </row>
    <row r="330" spans="1:21" x14ac:dyDescent="0.15">
      <c r="A330" s="112"/>
      <c r="B330" s="2"/>
      <c r="C330" s="2"/>
      <c r="D330" s="2"/>
      <c r="E330" s="10"/>
      <c r="F330" s="2"/>
      <c r="G330" s="2"/>
      <c r="H330" s="2"/>
      <c r="L330" s="2"/>
      <c r="M330" s="2"/>
      <c r="N330" s="2"/>
      <c r="O330" s="2"/>
      <c r="P330" s="10"/>
      <c r="Q330" s="2"/>
      <c r="R330" s="2"/>
      <c r="S330" s="2"/>
      <c r="T330" s="11">
        <f>+N330/PASSING!$B$1*16</f>
        <v>0</v>
      </c>
      <c r="U330">
        <f>IF(N330&gt;=2*PASSING!$B$1,1,0)</f>
        <v>0</v>
      </c>
    </row>
    <row r="331" spans="1:21" x14ac:dyDescent="0.15">
      <c r="A331" s="112"/>
      <c r="B331" s="2"/>
      <c r="C331" s="2"/>
      <c r="D331" s="2"/>
      <c r="E331" s="10"/>
      <c r="F331" s="2"/>
      <c r="G331" s="2"/>
      <c r="H331" s="2"/>
      <c r="L331" s="2"/>
      <c r="M331" s="2"/>
      <c r="N331" s="2"/>
      <c r="O331" s="2"/>
      <c r="P331" s="10"/>
      <c r="Q331" s="2"/>
      <c r="R331" s="2"/>
      <c r="S331" s="2"/>
      <c r="T331" s="11">
        <f>+N331/PASSING!$B$1*16</f>
        <v>0</v>
      </c>
      <c r="U331">
        <f>IF(N331&gt;=2*PASSING!$B$1,1,0)</f>
        <v>0</v>
      </c>
    </row>
    <row r="332" spans="1:21" x14ac:dyDescent="0.15">
      <c r="A332" s="112"/>
      <c r="B332" s="2"/>
      <c r="C332" s="2"/>
      <c r="D332" s="2"/>
      <c r="E332" s="10"/>
      <c r="F332" s="2"/>
      <c r="G332" s="2"/>
      <c r="H332" s="2"/>
      <c r="L332" s="2"/>
      <c r="M332" s="2"/>
      <c r="N332" s="2"/>
      <c r="O332" s="2"/>
      <c r="P332" s="10"/>
      <c r="Q332" s="2"/>
      <c r="R332" s="2"/>
      <c r="S332" s="2"/>
      <c r="T332" s="11">
        <f>+N332/PASSING!$B$1*16</f>
        <v>0</v>
      </c>
      <c r="U332">
        <f>IF(N332&gt;=2*PASSING!$B$1,1,0)</f>
        <v>0</v>
      </c>
    </row>
    <row r="333" spans="1:21" x14ac:dyDescent="0.15">
      <c r="A333" s="112"/>
      <c r="B333" s="2"/>
      <c r="C333" s="2"/>
      <c r="D333" s="2"/>
      <c r="E333" s="10"/>
      <c r="F333" s="2"/>
      <c r="G333" s="2"/>
      <c r="H333" s="2"/>
      <c r="L333" s="2"/>
      <c r="M333" s="2"/>
      <c r="N333" s="2"/>
      <c r="O333" s="2"/>
      <c r="P333" s="10"/>
      <c r="Q333" s="2"/>
      <c r="R333" s="2"/>
      <c r="S333" s="2"/>
      <c r="T333" s="11">
        <f>+N333/PASSING!$B$1*16</f>
        <v>0</v>
      </c>
      <c r="U333">
        <f>IF(N333&gt;=2*PASSING!$B$1,1,0)</f>
        <v>0</v>
      </c>
    </row>
    <row r="334" spans="1:21" x14ac:dyDescent="0.15">
      <c r="A334" s="112"/>
      <c r="B334" s="2"/>
      <c r="C334" s="2"/>
      <c r="D334" s="2"/>
      <c r="E334" s="10"/>
      <c r="F334" s="2"/>
      <c r="G334" s="2"/>
      <c r="H334" s="2"/>
      <c r="L334" s="112"/>
      <c r="M334" s="112"/>
      <c r="N334" s="112"/>
      <c r="O334" s="112"/>
      <c r="P334" s="10"/>
      <c r="Q334" s="112"/>
      <c r="R334" s="112"/>
      <c r="S334" s="112"/>
      <c r="T334" s="11">
        <f>+N334/PASSING!$B$1*16</f>
        <v>0</v>
      </c>
      <c r="U334">
        <f>IF(N334&gt;=2*PASSING!$B$1,1,0)</f>
        <v>0</v>
      </c>
    </row>
    <row r="335" spans="1:21" x14ac:dyDescent="0.15">
      <c r="E335" s="10"/>
      <c r="I335">
        <f t="shared" ref="I335:I338" si="7">IF(C335&gt;0,1,0)</f>
        <v>0</v>
      </c>
      <c r="L335" s="2"/>
      <c r="M335" s="2"/>
      <c r="N335" s="2"/>
      <c r="O335" s="2"/>
      <c r="P335" s="10"/>
      <c r="Q335" s="2"/>
      <c r="R335" s="2"/>
      <c r="S335" s="2"/>
      <c r="T335" s="11">
        <f>+N335/PASSING!$B$1*16</f>
        <v>0</v>
      </c>
      <c r="U335">
        <f>IF(N335&gt;=2*PASSING!$B$1,1,0)</f>
        <v>0</v>
      </c>
    </row>
    <row r="336" spans="1:21" x14ac:dyDescent="0.15">
      <c r="E336" s="10"/>
      <c r="I336">
        <f t="shared" si="7"/>
        <v>0</v>
      </c>
      <c r="L336" s="2"/>
      <c r="M336" s="2"/>
      <c r="N336" s="2"/>
      <c r="O336" s="2"/>
      <c r="P336" s="10"/>
      <c r="Q336" s="2"/>
      <c r="R336" s="2"/>
      <c r="S336" s="2"/>
      <c r="T336" s="11">
        <f>+N336/PASSING!$B$1*16</f>
        <v>0</v>
      </c>
      <c r="U336">
        <f>IF(N336&gt;=2*PASSING!$B$1,1,0)</f>
        <v>0</v>
      </c>
    </row>
    <row r="337" spans="1:31" x14ac:dyDescent="0.15">
      <c r="E337" s="10"/>
      <c r="I337">
        <f t="shared" si="7"/>
        <v>0</v>
      </c>
      <c r="L337" s="2"/>
      <c r="M337" s="2"/>
      <c r="N337" s="2"/>
      <c r="O337" s="2"/>
      <c r="P337" s="10"/>
      <c r="Q337" s="2"/>
      <c r="R337" s="2"/>
      <c r="S337" s="2"/>
      <c r="T337" s="11">
        <f>+N337/PASSING!$B$1*16</f>
        <v>0</v>
      </c>
      <c r="U337">
        <f>IF(N337&gt;=2*PASSING!$B$1,1,0)</f>
        <v>0</v>
      </c>
    </row>
    <row r="338" spans="1:31" x14ac:dyDescent="0.15">
      <c r="E338" s="10"/>
      <c r="I338">
        <f t="shared" si="7"/>
        <v>0</v>
      </c>
      <c r="L338" s="2"/>
      <c r="M338" s="2"/>
      <c r="N338" s="2"/>
      <c r="O338" s="2"/>
      <c r="P338" s="10"/>
      <c r="Q338" s="2"/>
      <c r="R338" s="2"/>
      <c r="S338" s="2"/>
      <c r="T338" s="11">
        <f>+N338/PASSING!$B$1*16</f>
        <v>0</v>
      </c>
      <c r="U338">
        <f>IF(N338&gt;=2*PASSING!$B$1,1,0)</f>
        <v>0</v>
      </c>
    </row>
    <row r="339" spans="1:31" x14ac:dyDescent="0.15">
      <c r="L339" s="112"/>
      <c r="M339" s="2"/>
      <c r="N339" s="2"/>
      <c r="O339" s="2"/>
      <c r="P339" s="10"/>
      <c r="Q339" s="2"/>
      <c r="R339" s="2"/>
      <c r="S339" s="2"/>
      <c r="T339" s="11"/>
    </row>
    <row r="340" spans="1:31" x14ac:dyDescent="0.15">
      <c r="L340" s="112"/>
      <c r="M340" s="2"/>
      <c r="N340" s="2"/>
      <c r="O340" s="2"/>
      <c r="P340" s="10"/>
      <c r="Q340" s="2"/>
      <c r="R340" s="2"/>
      <c r="S340" s="2"/>
      <c r="T340" s="11"/>
    </row>
    <row r="341" spans="1:31" x14ac:dyDescent="0.15">
      <c r="L341" s="112"/>
      <c r="M341" s="2"/>
      <c r="N341" s="2"/>
      <c r="O341" s="2"/>
      <c r="P341" s="10"/>
      <c r="Q341" s="2"/>
      <c r="R341" s="2"/>
      <c r="S341" s="2"/>
      <c r="T341" s="11"/>
    </row>
    <row r="342" spans="1:31" x14ac:dyDescent="0.15">
      <c r="L342" s="112"/>
      <c r="M342" s="2"/>
      <c r="N342" s="2"/>
      <c r="O342" s="2"/>
      <c r="P342" s="10"/>
      <c r="Q342" s="2"/>
      <c r="R342" s="2"/>
      <c r="S342" s="2"/>
      <c r="T342" s="11"/>
    </row>
    <row r="343" spans="1:31" x14ac:dyDescent="0.15">
      <c r="L343" s="112"/>
      <c r="M343" s="2"/>
      <c r="N343" s="2"/>
      <c r="O343" s="2"/>
      <c r="P343" s="10"/>
      <c r="Q343" s="2"/>
      <c r="R343" s="2"/>
      <c r="S343" s="2"/>
      <c r="T343" s="11"/>
    </row>
    <row r="344" spans="1:31" x14ac:dyDescent="0.15">
      <c r="L344" s="112"/>
      <c r="M344" s="2"/>
      <c r="N344" s="2"/>
      <c r="O344" s="2"/>
      <c r="P344" s="10"/>
      <c r="Q344" s="2"/>
      <c r="R344" s="2"/>
      <c r="S344" s="2"/>
      <c r="T344" s="11"/>
    </row>
    <row r="345" spans="1:31" x14ac:dyDescent="0.15">
      <c r="L345" s="112"/>
      <c r="M345" s="112"/>
      <c r="N345" s="112"/>
      <c r="O345" s="112"/>
      <c r="P345" s="10"/>
      <c r="Q345" s="112"/>
      <c r="R345" s="112"/>
      <c r="S345" s="112"/>
      <c r="T345" s="11"/>
    </row>
    <row r="346" spans="1:31" x14ac:dyDescent="0.15">
      <c r="C346" s="7" t="s">
        <v>55</v>
      </c>
      <c r="D346" s="7" t="s">
        <v>56</v>
      </c>
      <c r="E346" s="7" t="s">
        <v>57</v>
      </c>
      <c r="F346" s="7" t="s">
        <v>58</v>
      </c>
      <c r="G346" s="7" t="s">
        <v>59</v>
      </c>
      <c r="H346" s="7" t="s">
        <v>60</v>
      </c>
      <c r="T346" s="11"/>
      <c r="X346" s="2"/>
      <c r="Y346" s="2"/>
      <c r="Z346" s="7" t="s">
        <v>75</v>
      </c>
      <c r="AA346" s="7" t="s">
        <v>56</v>
      </c>
      <c r="AB346" s="7" t="s">
        <v>57</v>
      </c>
      <c r="AC346" s="7" t="s">
        <v>58</v>
      </c>
      <c r="AD346" s="7" t="s">
        <v>59</v>
      </c>
      <c r="AE346" s="7" t="s">
        <v>60</v>
      </c>
    </row>
    <row r="347" spans="1:31" x14ac:dyDescent="0.15">
      <c r="A347" s="112" t="str">
        <f>'[3]Cumulative Stats'!A94</f>
        <v>Ford</v>
      </c>
      <c r="B347" s="112" t="str">
        <f>'[3]Cumulative Stats'!B94</f>
        <v>Chi</v>
      </c>
      <c r="C347" s="112">
        <f>'[3]Cumulative Stats'!C94</f>
        <v>40</v>
      </c>
      <c r="D347" s="112">
        <f>'[3]Cumulative Stats'!D94</f>
        <v>116</v>
      </c>
      <c r="E347" s="112">
        <f>'[3]Cumulative Stats'!E94</f>
        <v>2.9</v>
      </c>
      <c r="F347" s="112">
        <f>'[3]Cumulative Stats'!F94</f>
        <v>15</v>
      </c>
      <c r="G347" s="112">
        <f>'[3]Cumulative Stats'!G94</f>
        <v>1</v>
      </c>
      <c r="H347" s="112">
        <f>'[3]Cumulative Stats'!H94</f>
        <v>4</v>
      </c>
      <c r="T347" s="11"/>
      <c r="X347" s="112" t="str">
        <f>'[7]Cumulative Stats'!A108</f>
        <v>Allen</v>
      </c>
      <c r="Y347" s="112" t="str">
        <f>'[7]Cumulative Stats'!B108</f>
        <v>LA</v>
      </c>
      <c r="Z347" s="112">
        <f>'[7]Cumulative Stats'!C108</f>
        <v>12</v>
      </c>
      <c r="AA347" s="112">
        <f>'[7]Cumulative Stats'!D108</f>
        <v>126</v>
      </c>
      <c r="AB347" s="112">
        <f>'[7]Cumulative Stats'!E108</f>
        <v>10.5</v>
      </c>
      <c r="AC347" s="112">
        <f>'[7]Cumulative Stats'!F108</f>
        <v>19</v>
      </c>
      <c r="AD347" s="112">
        <f>'[7]Cumulative Stats'!G108</f>
        <v>0</v>
      </c>
      <c r="AE347" s="112">
        <f>'[7]Cumulative Stats'!H108</f>
        <v>1</v>
      </c>
    </row>
    <row r="348" spans="1:31" x14ac:dyDescent="0.15">
      <c r="A348" s="112" t="str">
        <f>'[8]Cumulative Stats'!A93</f>
        <v>Ford</v>
      </c>
      <c r="B348" s="112" t="str">
        <f>'[8]Cumulative Stats'!B93</f>
        <v>Mem</v>
      </c>
      <c r="C348" s="112">
        <f>'[8]Cumulative Stats'!C93</f>
        <v>66</v>
      </c>
      <c r="D348" s="112">
        <f>'[8]Cumulative Stats'!D93</f>
        <v>322</v>
      </c>
      <c r="E348" s="112">
        <f>'[8]Cumulative Stats'!E93</f>
        <v>4.8787878787878789</v>
      </c>
      <c r="F348" s="112">
        <f>'[8]Cumulative Stats'!F93</f>
        <v>25</v>
      </c>
      <c r="G348" s="112">
        <f>'[8]Cumulative Stats'!G93</f>
        <v>2</v>
      </c>
      <c r="H348" s="112">
        <f>'[8]Cumulative Stats'!H93</f>
        <v>1</v>
      </c>
      <c r="T348" s="11"/>
      <c r="X348" s="112" t="str">
        <f>'[9]Cumulative Stats'!A108</f>
        <v>Allen</v>
      </c>
      <c r="Y348" s="112" t="str">
        <f>'[9]Cumulative Stats'!B108</f>
        <v>Mch</v>
      </c>
      <c r="Z348" s="112">
        <f>'[9]Cumulative Stats'!C108</f>
        <v>17</v>
      </c>
      <c r="AA348" s="112">
        <f>'[9]Cumulative Stats'!D108</f>
        <v>314</v>
      </c>
      <c r="AB348" s="112">
        <f>'[9]Cumulative Stats'!E108</f>
        <v>18.470588235294116</v>
      </c>
      <c r="AC348" s="112">
        <f>'[9]Cumulative Stats'!F108</f>
        <v>38</v>
      </c>
      <c r="AD348" s="112">
        <f>'[9]Cumulative Stats'!G108</f>
        <v>2</v>
      </c>
      <c r="AE348" s="112">
        <f>'[9]Cumulative Stats'!H108</f>
        <v>0</v>
      </c>
    </row>
    <row r="349" spans="1:31" x14ac:dyDescent="0.15">
      <c r="A349" s="50" t="s">
        <v>96</v>
      </c>
      <c r="C349">
        <f>SUM(C347:C348)</f>
        <v>106</v>
      </c>
      <c r="D349">
        <f>SUM(D347:D348)</f>
        <v>438</v>
      </c>
      <c r="E349">
        <f>+D349/C349</f>
        <v>4.132075471698113</v>
      </c>
      <c r="F349">
        <f>MAX(F347:F348)</f>
        <v>25</v>
      </c>
      <c r="G349">
        <f>SUM(G347:G348)</f>
        <v>3</v>
      </c>
      <c r="H349">
        <f>SUM(H347:H348)</f>
        <v>5</v>
      </c>
      <c r="T349" s="11"/>
      <c r="X349" s="50" t="s">
        <v>96</v>
      </c>
      <c r="Z349">
        <f>SUM(Z347:Z348)</f>
        <v>29</v>
      </c>
      <c r="AA349">
        <f>SUM(AA347:AA348)</f>
        <v>440</v>
      </c>
      <c r="AB349">
        <f>+AA349/Z349</f>
        <v>15.172413793103448</v>
      </c>
      <c r="AC349">
        <f>MAX(AC347:AC348)</f>
        <v>38</v>
      </c>
      <c r="AD349">
        <f>SUM(AD347:AD348)</f>
        <v>2</v>
      </c>
      <c r="AE349">
        <f>SUM(AE347:AE348)</f>
        <v>1</v>
      </c>
    </row>
    <row r="350" spans="1:31" x14ac:dyDescent="0.15">
      <c r="T350" s="11"/>
      <c r="X350" s="2"/>
      <c r="Y350" s="2"/>
      <c r="Z350" s="2"/>
      <c r="AA350" s="2"/>
      <c r="AB350" s="10"/>
      <c r="AC350" s="2"/>
      <c r="AD350" s="2"/>
      <c r="AE350" s="2"/>
    </row>
    <row r="351" spans="1:31" x14ac:dyDescent="0.15">
      <c r="A351" s="112" t="str">
        <f>'[4]Cumulative Stats'!A93</f>
        <v>Hobart</v>
      </c>
      <c r="B351" s="112" t="str">
        <f>'[4]Cumulative Stats'!B93</f>
        <v>Den</v>
      </c>
      <c r="C351" s="112">
        <f>'[4]Cumulative Stats'!C93</f>
        <v>29</v>
      </c>
      <c r="D351" s="112">
        <f>'[4]Cumulative Stats'!D93</f>
        <v>136</v>
      </c>
      <c r="E351" s="112">
        <f>'[4]Cumulative Stats'!E93</f>
        <v>4.6896551724137927</v>
      </c>
      <c r="F351" s="112">
        <f>'[4]Cumulative Stats'!F93</f>
        <v>17</v>
      </c>
      <c r="G351" s="112">
        <f>'[4]Cumulative Stats'!G93</f>
        <v>0</v>
      </c>
      <c r="H351" s="112">
        <f>'[4]Cumulative Stats'!H93</f>
        <v>1</v>
      </c>
      <c r="T351" s="11"/>
      <c r="X351" s="112" t="str">
        <f>'[13]Cumulative Stats'!A111</f>
        <v>Crane</v>
      </c>
      <c r="Y351" s="112" t="str">
        <f>'[13]Cumulative Stats'!B111</f>
        <v>Okl</v>
      </c>
      <c r="Z351" s="112">
        <f>'[13]Cumulative Stats'!C111</f>
        <v>26</v>
      </c>
      <c r="AA351" s="112">
        <f>'[13]Cumulative Stats'!D111</f>
        <v>255</v>
      </c>
      <c r="AB351" s="112">
        <f>'[13]Cumulative Stats'!E111</f>
        <v>9.8076923076923084</v>
      </c>
      <c r="AC351" s="112">
        <f>'[13]Cumulative Stats'!F111</f>
        <v>20</v>
      </c>
      <c r="AD351" s="112">
        <f>'[13]Cumulative Stats'!G111</f>
        <v>2</v>
      </c>
      <c r="AE351" s="112">
        <f>'[13]Cumulative Stats'!H111</f>
        <v>0</v>
      </c>
    </row>
    <row r="352" spans="1:31" x14ac:dyDescent="0.15">
      <c r="A352" s="112" t="str">
        <f>'[6]Cumulative Stats'!A93</f>
        <v>Hobart</v>
      </c>
      <c r="B352" s="112" t="str">
        <f>'[6]Cumulative Stats'!B93</f>
        <v>Jac</v>
      </c>
      <c r="C352" s="112">
        <f>'[6]Cumulative Stats'!C93</f>
        <v>5</v>
      </c>
      <c r="D352" s="112">
        <f>'[6]Cumulative Stats'!D93</f>
        <v>7</v>
      </c>
      <c r="E352" s="112">
        <f>'[6]Cumulative Stats'!E93</f>
        <v>1.4</v>
      </c>
      <c r="F352" s="112">
        <f>'[6]Cumulative Stats'!F93</f>
        <v>3</v>
      </c>
      <c r="G352" s="112">
        <f>'[6]Cumulative Stats'!G93</f>
        <v>0</v>
      </c>
      <c r="H352" s="112">
        <f>'[6]Cumulative Stats'!H93</f>
        <v>0</v>
      </c>
      <c r="T352" s="11"/>
      <c r="X352" s="112" t="str">
        <f>'[16]Cumulative Stats'!A111</f>
        <v>Crane</v>
      </c>
      <c r="Y352" s="112" t="str">
        <f>'[16]Cumulative Stats'!B111</f>
        <v>SA</v>
      </c>
      <c r="Z352" s="112">
        <f>'[16]Cumulative Stats'!C111</f>
        <v>7</v>
      </c>
      <c r="AA352" s="112">
        <f>'[16]Cumulative Stats'!D111</f>
        <v>110</v>
      </c>
      <c r="AB352" s="112">
        <f>'[16]Cumulative Stats'!E111</f>
        <v>15.714285714285714</v>
      </c>
      <c r="AC352" s="112">
        <f>'[16]Cumulative Stats'!F111</f>
        <v>33</v>
      </c>
      <c r="AD352" s="112">
        <f>'[16]Cumulative Stats'!G111</f>
        <v>0</v>
      </c>
      <c r="AE352" s="112">
        <f>'[16]Cumulative Stats'!H111</f>
        <v>0</v>
      </c>
    </row>
    <row r="353" spans="1:31" x14ac:dyDescent="0.15">
      <c r="A353" s="50" t="s">
        <v>96</v>
      </c>
      <c r="C353">
        <f>SUM(C351:C352)</f>
        <v>34</v>
      </c>
      <c r="D353">
        <f>SUM(D351:D352)</f>
        <v>143</v>
      </c>
      <c r="E353">
        <f>IF(C353=0,0,D353/C353)</f>
        <v>4.2058823529411766</v>
      </c>
      <c r="F353">
        <f>MAX(F351:F352)</f>
        <v>17</v>
      </c>
      <c r="G353">
        <f>SUM(G351:G352)</f>
        <v>0</v>
      </c>
      <c r="H353">
        <f>SUM(H351:H352)</f>
        <v>1</v>
      </c>
      <c r="T353" s="11"/>
      <c r="X353" s="50" t="s">
        <v>96</v>
      </c>
      <c r="Z353">
        <f>SUM(Z351:Z352)</f>
        <v>33</v>
      </c>
      <c r="AA353">
        <f>SUM(AA351:AA352)</f>
        <v>365</v>
      </c>
      <c r="AB353">
        <f>+AA353/Z353</f>
        <v>11.060606060606061</v>
      </c>
      <c r="AC353">
        <f>MAX(AC351:AC352)</f>
        <v>33</v>
      </c>
      <c r="AD353">
        <f>SUM(AD351:AD352)</f>
        <v>2</v>
      </c>
      <c r="AE353">
        <f>SUM(AE351:AE352)</f>
        <v>0</v>
      </c>
    </row>
    <row r="354" spans="1:31" x14ac:dyDescent="0.15">
      <c r="A354" s="43"/>
      <c r="B354" s="43"/>
      <c r="C354" s="43"/>
      <c r="D354" s="43"/>
      <c r="E354" s="43"/>
      <c r="F354" s="43"/>
      <c r="G354" s="43"/>
      <c r="H354" s="43"/>
      <c r="T354" s="11"/>
      <c r="X354" s="2"/>
      <c r="Y354" s="2"/>
      <c r="Z354" s="2"/>
      <c r="AA354" s="2"/>
      <c r="AB354" s="10"/>
      <c r="AC354" s="2"/>
      <c r="AD354" s="2"/>
      <c r="AE354" s="2"/>
    </row>
    <row r="355" spans="1:31" x14ac:dyDescent="0.15">
      <c r="A355" s="112" t="str">
        <f>'[3]Cumulative Stats'!A96</f>
        <v>Middleton</v>
      </c>
      <c r="B355" s="112" t="str">
        <f>'[3]Cumulative Stats'!B96</f>
        <v>Chi</v>
      </c>
      <c r="C355" s="112">
        <f>'[3]Cumulative Stats'!C96</f>
        <v>5</v>
      </c>
      <c r="D355" s="112">
        <f>'[3]Cumulative Stats'!D96</f>
        <v>10</v>
      </c>
      <c r="E355" s="112">
        <f>'[3]Cumulative Stats'!E96</f>
        <v>2</v>
      </c>
      <c r="F355" s="112">
        <f>'[3]Cumulative Stats'!F96</f>
        <v>4</v>
      </c>
      <c r="G355" s="112">
        <f>'[3]Cumulative Stats'!G96</f>
        <v>0</v>
      </c>
      <c r="H355" s="112">
        <f>'[3]Cumulative Stats'!H96</f>
        <v>0</v>
      </c>
      <c r="T355" s="11"/>
      <c r="X355" s="112" t="str">
        <f>'[3]Cumulative Stats'!A112</f>
        <v>Flowers</v>
      </c>
      <c r="Y355" s="112" t="str">
        <f>'[3]Cumulative Stats'!B112</f>
        <v>Chi</v>
      </c>
      <c r="Z355" s="112">
        <f>'[3]Cumulative Stats'!C112</f>
        <v>6</v>
      </c>
      <c r="AA355" s="112">
        <f>'[3]Cumulative Stats'!D112</f>
        <v>27</v>
      </c>
      <c r="AB355" s="112">
        <f>'[3]Cumulative Stats'!E112</f>
        <v>4.5</v>
      </c>
      <c r="AC355" s="112">
        <f>'[3]Cumulative Stats'!F112</f>
        <v>7</v>
      </c>
      <c r="AD355" s="112">
        <f>'[3]Cumulative Stats'!G112</f>
        <v>0</v>
      </c>
      <c r="AE355" s="112">
        <f>'[3]Cumulative Stats'!H112</f>
        <v>0</v>
      </c>
    </row>
    <row r="356" spans="1:31" x14ac:dyDescent="0.15">
      <c r="A356" s="112" t="str">
        <f>'[8]Cumulative Stats'!A97</f>
        <v>Middleton</v>
      </c>
      <c r="B356" s="112" t="str">
        <f>'[8]Cumulative Stats'!B97</f>
        <v>Mem</v>
      </c>
      <c r="C356" s="112">
        <f>'[8]Cumulative Stats'!C97</f>
        <v>14</v>
      </c>
      <c r="D356" s="112">
        <f>'[8]Cumulative Stats'!D97</f>
        <v>66</v>
      </c>
      <c r="E356" s="112">
        <f>'[8]Cumulative Stats'!E97</f>
        <v>4.7142857142857144</v>
      </c>
      <c r="F356" s="112">
        <f>'[8]Cumulative Stats'!F97</f>
        <v>14</v>
      </c>
      <c r="G356" s="112">
        <f>'[8]Cumulative Stats'!G97</f>
        <v>0</v>
      </c>
      <c r="H356" s="112">
        <f>'[8]Cumulative Stats'!H97</f>
        <v>0</v>
      </c>
      <c r="T356" s="11"/>
      <c r="X356" s="112" t="str">
        <f>'[15]Cumulative Stats'!A113</f>
        <v>Flowers</v>
      </c>
      <c r="Y356" s="112" t="str">
        <f>'[15]Cumulative Stats'!B113</f>
        <v>Pit</v>
      </c>
      <c r="Z356" s="112">
        <f>'[15]Cumulative Stats'!C113</f>
        <v>62</v>
      </c>
      <c r="AA356" s="112">
        <f>'[15]Cumulative Stats'!D113</f>
        <v>1073</v>
      </c>
      <c r="AB356" s="112">
        <f>'[15]Cumulative Stats'!E113</f>
        <v>17.306451612903224</v>
      </c>
      <c r="AC356" s="112">
        <f>'[15]Cumulative Stats'!F113</f>
        <v>63</v>
      </c>
      <c r="AD356" s="112">
        <f>'[15]Cumulative Stats'!G113</f>
        <v>8</v>
      </c>
      <c r="AE356" s="112">
        <f>'[15]Cumulative Stats'!H113</f>
        <v>1</v>
      </c>
    </row>
    <row r="357" spans="1:31" x14ac:dyDescent="0.15">
      <c r="A357" s="50" t="s">
        <v>96</v>
      </c>
      <c r="C357">
        <f>SUM(C355:C356)</f>
        <v>19</v>
      </c>
      <c r="D357">
        <f>SUM(D355:D356)</f>
        <v>76</v>
      </c>
      <c r="E357">
        <f>IF(C357=0,0,D357/C357)</f>
        <v>4</v>
      </c>
      <c r="F357">
        <f>MAX(F355:F356)</f>
        <v>14</v>
      </c>
      <c r="G357">
        <f>SUM(G355:G356)</f>
        <v>0</v>
      </c>
      <c r="H357">
        <f>SUM(H355:H356)</f>
        <v>0</v>
      </c>
      <c r="T357" s="11"/>
      <c r="X357" s="50" t="s">
        <v>96</v>
      </c>
      <c r="Z357">
        <f>SUM(Z355:Z356)</f>
        <v>68</v>
      </c>
      <c r="AA357">
        <f>SUM(AA355:AA356)</f>
        <v>1100</v>
      </c>
      <c r="AB357">
        <f>+AA357/Z357</f>
        <v>16.176470588235293</v>
      </c>
      <c r="AC357">
        <f>MAX(AC355:AC356)</f>
        <v>63</v>
      </c>
      <c r="AD357">
        <f>SUM(AD355:AD356)</f>
        <v>8</v>
      </c>
      <c r="AE357">
        <f>SUM(AE355:AE356)</f>
        <v>1</v>
      </c>
    </row>
    <row r="358" spans="1:31" x14ac:dyDescent="0.15">
      <c r="A358" s="43"/>
      <c r="B358" s="43"/>
      <c r="C358" s="43"/>
      <c r="D358" s="43"/>
      <c r="E358" s="43"/>
      <c r="F358" s="43"/>
      <c r="G358" s="43"/>
      <c r="H358" s="43"/>
      <c r="T358" s="11"/>
      <c r="X358" s="2"/>
      <c r="Y358" s="2"/>
      <c r="Z358" s="2"/>
      <c r="AA358" s="2"/>
      <c r="AB358" s="10"/>
      <c r="AC358" s="2"/>
      <c r="AD358" s="2"/>
      <c r="AE358" s="2"/>
    </row>
    <row r="359" spans="1:31" x14ac:dyDescent="0.15">
      <c r="A359" s="112" t="str">
        <f>'[7]Cumulative Stats'!A98</f>
        <v>Ramsey</v>
      </c>
      <c r="B359" s="112" t="str">
        <f>'[7]Cumulative Stats'!B98</f>
        <v>LA</v>
      </c>
      <c r="C359" s="112">
        <f>'[7]Cumulative Stats'!C98</f>
        <v>1</v>
      </c>
      <c r="D359" s="112">
        <f>'[7]Cumulative Stats'!D98</f>
        <v>15</v>
      </c>
      <c r="E359" s="112">
        <f>'[7]Cumulative Stats'!E98</f>
        <v>15</v>
      </c>
      <c r="F359" s="112">
        <f>'[7]Cumulative Stats'!F98</f>
        <v>15</v>
      </c>
      <c r="G359" s="112">
        <f>'[7]Cumulative Stats'!G98</f>
        <v>0</v>
      </c>
      <c r="H359" s="112">
        <f>'[7]Cumulative Stats'!H98</f>
        <v>0</v>
      </c>
      <c r="T359" s="11"/>
      <c r="X359" s="112" t="str">
        <f>'[3]Cumulative Stats'!A113</f>
        <v>Ford</v>
      </c>
      <c r="Y359" s="112" t="str">
        <f>'[3]Cumulative Stats'!B113</f>
        <v>Chi</v>
      </c>
      <c r="Z359" s="112">
        <f>'[3]Cumulative Stats'!C113</f>
        <v>3</v>
      </c>
      <c r="AA359" s="112">
        <f>'[3]Cumulative Stats'!D113</f>
        <v>11</v>
      </c>
      <c r="AB359" s="112">
        <f>'[3]Cumulative Stats'!E113</f>
        <v>3.6666666666666665</v>
      </c>
      <c r="AC359" s="112">
        <f>'[3]Cumulative Stats'!F113</f>
        <v>8</v>
      </c>
      <c r="AD359" s="112">
        <f>'[3]Cumulative Stats'!G113</f>
        <v>0</v>
      </c>
      <c r="AE359" s="112">
        <f>'[3]Cumulative Stats'!H113</f>
        <v>0</v>
      </c>
    </row>
    <row r="360" spans="1:31" x14ac:dyDescent="0.15">
      <c r="A360" s="112" t="str">
        <f>'[12]Cumulative Stats'!A99</f>
        <v>Ramsey</v>
      </c>
      <c r="B360" s="112" t="str">
        <f>'[12]Cumulative Stats'!B99</f>
        <v>Oak</v>
      </c>
      <c r="C360" s="112">
        <f>'[12]Cumulative Stats'!C99</f>
        <v>1</v>
      </c>
      <c r="D360" s="112">
        <f>'[12]Cumulative Stats'!D99</f>
        <v>2</v>
      </c>
      <c r="E360" s="112">
        <f>'[12]Cumulative Stats'!E99</f>
        <v>2</v>
      </c>
      <c r="F360" s="112">
        <f>'[12]Cumulative Stats'!F99</f>
        <v>2</v>
      </c>
      <c r="G360" s="112">
        <f>'[12]Cumulative Stats'!G99</f>
        <v>0</v>
      </c>
      <c r="H360" s="112">
        <f>'[12]Cumulative Stats'!H99</f>
        <v>0</v>
      </c>
      <c r="T360" s="11"/>
      <c r="X360" s="112" t="str">
        <f>'[8]Cumulative Stats'!A112</f>
        <v>Ford</v>
      </c>
      <c r="Y360" s="112" t="str">
        <f>'[8]Cumulative Stats'!B112</f>
        <v>Mem</v>
      </c>
      <c r="Z360" s="112">
        <f>'[8]Cumulative Stats'!C112</f>
        <v>20</v>
      </c>
      <c r="AA360" s="112">
        <f>'[8]Cumulative Stats'!D112</f>
        <v>221</v>
      </c>
      <c r="AB360" s="112">
        <f>'[8]Cumulative Stats'!E112</f>
        <v>11.05</v>
      </c>
      <c r="AC360" s="112">
        <f>'[8]Cumulative Stats'!F112</f>
        <v>38</v>
      </c>
      <c r="AD360" s="112">
        <f>'[8]Cumulative Stats'!G112</f>
        <v>3</v>
      </c>
      <c r="AE360" s="112">
        <f>'[8]Cumulative Stats'!H112</f>
        <v>0</v>
      </c>
    </row>
    <row r="361" spans="1:31" x14ac:dyDescent="0.15">
      <c r="A361" s="50" t="s">
        <v>96</v>
      </c>
      <c r="C361">
        <f>SUM(C359:C360)</f>
        <v>2</v>
      </c>
      <c r="D361">
        <f>SUM(D359:D360)</f>
        <v>17</v>
      </c>
      <c r="E361">
        <f>IF(C361=0,0,D361/C361)</f>
        <v>8.5</v>
      </c>
      <c r="F361">
        <f>MAX(F359:F360)</f>
        <v>15</v>
      </c>
      <c r="G361">
        <f>SUM(G359:G360)</f>
        <v>0</v>
      </c>
      <c r="H361">
        <f>SUM(H359:H360)</f>
        <v>0</v>
      </c>
      <c r="T361" s="11"/>
      <c r="X361" s="50" t="s">
        <v>96</v>
      </c>
      <c r="Z361">
        <f>SUM(Z359:Z360)</f>
        <v>23</v>
      </c>
      <c r="AA361">
        <f>SUM(AA359:AA360)</f>
        <v>232</v>
      </c>
      <c r="AB361">
        <f>IF(Z361=0,0,+AA361/Z361)</f>
        <v>10.086956521739131</v>
      </c>
      <c r="AC361">
        <f>MAX(AC359:AC360)</f>
        <v>38</v>
      </c>
      <c r="AD361">
        <f>SUM(AD359:AD360)</f>
        <v>3</v>
      </c>
      <c r="AE361">
        <f>SUM(AE359:AE360)</f>
        <v>0</v>
      </c>
    </row>
    <row r="362" spans="1:31" x14ac:dyDescent="0.15">
      <c r="A362" s="43"/>
      <c r="B362" s="43"/>
      <c r="C362" s="43"/>
      <c r="D362" s="43"/>
      <c r="E362" s="43"/>
      <c r="F362" s="43"/>
      <c r="G362" s="43"/>
      <c r="H362" s="43"/>
      <c r="T362" s="11"/>
      <c r="X362" s="112"/>
      <c r="Y362" s="112"/>
      <c r="Z362" s="112"/>
      <c r="AA362" s="112"/>
      <c r="AB362" s="10"/>
      <c r="AC362" s="112"/>
      <c r="AD362" s="112"/>
      <c r="AE362" s="112"/>
    </row>
    <row r="363" spans="1:31" x14ac:dyDescent="0.15">
      <c r="A363" s="112" t="str">
        <f>'[3]Cumulative Stats'!A97</f>
        <v>Reeves</v>
      </c>
      <c r="B363" s="112" t="str">
        <f>'[3]Cumulative Stats'!B97</f>
        <v>Chi</v>
      </c>
      <c r="C363" s="112">
        <f>'[3]Cumulative Stats'!C97</f>
        <v>10</v>
      </c>
      <c r="D363" s="112">
        <f>'[3]Cumulative Stats'!D97</f>
        <v>57</v>
      </c>
      <c r="E363" s="112">
        <f>'[3]Cumulative Stats'!E97</f>
        <v>5.7</v>
      </c>
      <c r="F363" s="112">
        <f>'[3]Cumulative Stats'!F97</f>
        <v>10</v>
      </c>
      <c r="G363" s="112">
        <f>'[3]Cumulative Stats'!G97</f>
        <v>0</v>
      </c>
      <c r="H363" s="112">
        <f>'[3]Cumulative Stats'!H97</f>
        <v>0</v>
      </c>
      <c r="T363" s="11"/>
      <c r="X363" s="112" t="str">
        <f>'[3]Cumulative Stats'!A120</f>
        <v>McClain</v>
      </c>
      <c r="Y363" s="112" t="str">
        <f>'[3]Cumulative Stats'!B120</f>
        <v>Chi</v>
      </c>
      <c r="Z363" s="112">
        <f>'[3]Cumulative Stats'!C120</f>
        <v>0</v>
      </c>
      <c r="AA363" s="112">
        <f>'[3]Cumulative Stats'!D120</f>
        <v>0</v>
      </c>
      <c r="AB363" s="112">
        <f>'[3]Cumulative Stats'!E120</f>
        <v>0</v>
      </c>
      <c r="AC363" s="112">
        <f>'[3]Cumulative Stats'!F120</f>
        <v>0</v>
      </c>
      <c r="AD363" s="112">
        <f>'[3]Cumulative Stats'!G120</f>
        <v>0</v>
      </c>
      <c r="AE363" s="112">
        <f>'[3]Cumulative Stats'!H120</f>
        <v>0</v>
      </c>
    </row>
    <row r="364" spans="1:31" x14ac:dyDescent="0.15">
      <c r="A364" s="112" t="str">
        <f>'[4]Cumulative Stats'!A100</f>
        <v>Reeves</v>
      </c>
      <c r="B364" s="112" t="str">
        <f>'[4]Cumulative Stats'!B100</f>
        <v>Den</v>
      </c>
      <c r="C364" s="112">
        <f>'[4]Cumulative Stats'!C100</f>
        <v>1</v>
      </c>
      <c r="D364" s="112">
        <f>'[4]Cumulative Stats'!D100</f>
        <v>7</v>
      </c>
      <c r="E364" s="112">
        <f>'[4]Cumulative Stats'!E100</f>
        <v>7</v>
      </c>
      <c r="F364" s="112">
        <f>'[4]Cumulative Stats'!F100</f>
        <v>7</v>
      </c>
      <c r="G364" s="112">
        <f>'[4]Cumulative Stats'!G100</f>
        <v>0</v>
      </c>
      <c r="H364" s="112">
        <f>'[4]Cumulative Stats'!H100</f>
        <v>0</v>
      </c>
      <c r="T364" s="11"/>
      <c r="X364" s="112" t="str">
        <f>'[9]Cumulative Stats'!A116</f>
        <v>McClain</v>
      </c>
      <c r="Y364" s="112" t="str">
        <f>'[9]Cumulative Stats'!B116</f>
        <v>Mch</v>
      </c>
      <c r="Z364" s="112">
        <f>'[9]Cumulative Stats'!C116</f>
        <v>2</v>
      </c>
      <c r="AA364" s="112">
        <f>'[9]Cumulative Stats'!D116</f>
        <v>32</v>
      </c>
      <c r="AB364" s="112">
        <f>'[9]Cumulative Stats'!E116</f>
        <v>16</v>
      </c>
      <c r="AC364" s="112">
        <f>'[9]Cumulative Stats'!F116</f>
        <v>20</v>
      </c>
      <c r="AD364" s="112">
        <f>'[9]Cumulative Stats'!G116</f>
        <v>1</v>
      </c>
      <c r="AE364" s="112">
        <f>'[9]Cumulative Stats'!H116</f>
        <v>0</v>
      </c>
    </row>
    <row r="365" spans="1:31" x14ac:dyDescent="0.15">
      <c r="A365" s="50" t="s">
        <v>96</v>
      </c>
      <c r="C365">
        <f>SUM(C363:C364)</f>
        <v>11</v>
      </c>
      <c r="D365">
        <f>SUM(D363:D364)</f>
        <v>64</v>
      </c>
      <c r="E365">
        <f>IF(C365=0,0,D365/C365)</f>
        <v>5.8181818181818183</v>
      </c>
      <c r="F365">
        <f>MAX(F363:F364)</f>
        <v>10</v>
      </c>
      <c r="G365">
        <f>SUM(G363:G364)</f>
        <v>0</v>
      </c>
      <c r="H365">
        <f>SUM(H363:H364)</f>
        <v>0</v>
      </c>
      <c r="T365" s="11"/>
      <c r="X365" s="50" t="s">
        <v>96</v>
      </c>
      <c r="Z365">
        <f>SUM(Z363:Z364)</f>
        <v>2</v>
      </c>
      <c r="AA365">
        <f>SUM(AA363:AA364)</f>
        <v>32</v>
      </c>
      <c r="AB365">
        <f>IF(Z365=0,0,+AA365/Z365)</f>
        <v>16</v>
      </c>
      <c r="AC365">
        <f>MAX(AC363:AC364)</f>
        <v>20</v>
      </c>
      <c r="AD365">
        <f>SUM(AD363:AD364)</f>
        <v>1</v>
      </c>
      <c r="AE365">
        <f>SUM(AE363:AE364)</f>
        <v>0</v>
      </c>
    </row>
    <row r="366" spans="1:31" x14ac:dyDescent="0.15">
      <c r="A366" s="43"/>
      <c r="B366" s="43"/>
      <c r="C366" s="43"/>
      <c r="D366" s="43"/>
      <c r="E366" s="43"/>
      <c r="F366" s="43"/>
      <c r="G366" s="43"/>
      <c r="H366" s="43"/>
      <c r="T366" s="11"/>
      <c r="X366" s="2"/>
      <c r="Y366" s="2"/>
      <c r="Z366" s="2"/>
      <c r="AA366" s="2"/>
      <c r="AB366" s="10"/>
      <c r="AC366" s="2"/>
      <c r="AD366" s="2"/>
      <c r="AE366" s="2"/>
    </row>
    <row r="367" spans="1:31" x14ac:dyDescent="0.15">
      <c r="A367" s="112"/>
      <c r="B367" s="112"/>
      <c r="C367" s="112"/>
      <c r="D367" s="112"/>
      <c r="E367" s="112"/>
      <c r="F367" s="112"/>
      <c r="G367" s="112"/>
      <c r="H367" s="112"/>
      <c r="T367" s="11"/>
      <c r="X367" s="112" t="str">
        <f>'[8]Cumulative Stats'!A115</f>
        <v>Middleton</v>
      </c>
      <c r="Y367" s="112" t="str">
        <f>'[8]Cumulative Stats'!B115</f>
        <v>Mem</v>
      </c>
      <c r="Z367" s="112">
        <f>'[8]Cumulative Stats'!C115</f>
        <v>5</v>
      </c>
      <c r="AA367" s="112">
        <f>'[8]Cumulative Stats'!D115</f>
        <v>58</v>
      </c>
      <c r="AB367" s="112">
        <f>'[8]Cumulative Stats'!E115</f>
        <v>11.6</v>
      </c>
      <c r="AC367" s="112">
        <f>'[8]Cumulative Stats'!F115</f>
        <v>32</v>
      </c>
      <c r="AD367" s="112">
        <f>'[8]Cumulative Stats'!G115</f>
        <v>1</v>
      </c>
      <c r="AE367" s="112">
        <f>'[8]Cumulative Stats'!H115</f>
        <v>0</v>
      </c>
    </row>
    <row r="368" spans="1:31" x14ac:dyDescent="0.15">
      <c r="A368" s="112"/>
      <c r="B368" s="112"/>
      <c r="C368" s="112"/>
      <c r="D368" s="112"/>
      <c r="E368" s="112"/>
      <c r="F368" s="112"/>
      <c r="G368" s="112"/>
      <c r="H368" s="112"/>
      <c r="T368" s="11"/>
      <c r="X368" s="112" t="str">
        <f>'[3]Cumulative Stats'!A121</f>
        <v>Middleton</v>
      </c>
      <c r="Y368" s="112" t="str">
        <f>'[3]Cumulative Stats'!B121</f>
        <v>Chi</v>
      </c>
      <c r="Z368" s="112">
        <f>'[3]Cumulative Stats'!C121</f>
        <v>2</v>
      </c>
      <c r="AA368" s="112">
        <f>'[3]Cumulative Stats'!D121</f>
        <v>20</v>
      </c>
      <c r="AB368" s="112">
        <f>'[3]Cumulative Stats'!E121</f>
        <v>10</v>
      </c>
      <c r="AC368" s="112">
        <f>'[3]Cumulative Stats'!F121</f>
        <v>11</v>
      </c>
      <c r="AD368" s="112">
        <f>'[3]Cumulative Stats'!G121</f>
        <v>0</v>
      </c>
      <c r="AE368" s="112">
        <f>'[3]Cumulative Stats'!H121</f>
        <v>0</v>
      </c>
    </row>
    <row r="369" spans="1:31" x14ac:dyDescent="0.15">
      <c r="A369" s="50" t="s">
        <v>96</v>
      </c>
      <c r="C369">
        <f>SUM(C367:C368)</f>
        <v>0</v>
      </c>
      <c r="D369">
        <f>SUM(D367:D368)</f>
        <v>0</v>
      </c>
      <c r="E369">
        <f>IF(C369=0,0,D369/C369)</f>
        <v>0</v>
      </c>
      <c r="F369">
        <f>MAX(F367:F368)</f>
        <v>0</v>
      </c>
      <c r="G369">
        <f>SUM(G367:G368)</f>
        <v>0</v>
      </c>
      <c r="H369">
        <f>SUM(H367:H368)</f>
        <v>0</v>
      </c>
      <c r="T369" s="11"/>
      <c r="X369" s="50" t="s">
        <v>96</v>
      </c>
      <c r="Z369">
        <f>SUM(Z367:Z368)</f>
        <v>7</v>
      </c>
      <c r="AA369">
        <f>SUM(AA367:AA368)</f>
        <v>78</v>
      </c>
      <c r="AB369">
        <f>IF(Z369=0,0,+AA369/Z369)</f>
        <v>11.142857142857142</v>
      </c>
      <c r="AC369">
        <f>MAX(AC367:AC368)</f>
        <v>32</v>
      </c>
      <c r="AD369">
        <f>SUM(AD367:AD368)</f>
        <v>1</v>
      </c>
      <c r="AE369">
        <f>SUM(AE367:AE368)</f>
        <v>0</v>
      </c>
    </row>
    <row r="370" spans="1:31" x14ac:dyDescent="0.15">
      <c r="T370" s="11"/>
      <c r="X370" s="112"/>
      <c r="Y370" s="112"/>
      <c r="Z370" s="112"/>
      <c r="AA370" s="112"/>
      <c r="AB370" s="10"/>
      <c r="AC370" s="112"/>
      <c r="AD370" s="112"/>
      <c r="AE370" s="112"/>
    </row>
    <row r="371" spans="1:31" x14ac:dyDescent="0.15">
      <c r="A371" s="112"/>
      <c r="B371" s="112"/>
      <c r="C371" s="112"/>
      <c r="D371" s="112"/>
      <c r="E371" s="112"/>
      <c r="F371" s="112"/>
      <c r="G371" s="112"/>
      <c r="H371" s="112"/>
      <c r="T371" s="11"/>
      <c r="X371" s="112" t="str">
        <f>'[3]Cumulative Stats'!A122</f>
        <v>Potts</v>
      </c>
      <c r="Y371" s="112" t="str">
        <f>'[3]Cumulative Stats'!B122</f>
        <v>Chi</v>
      </c>
      <c r="Z371" s="112">
        <f>'[3]Cumulative Stats'!C122</f>
        <v>5</v>
      </c>
      <c r="AA371" s="112">
        <f>'[3]Cumulative Stats'!D122</f>
        <v>71</v>
      </c>
      <c r="AB371" s="112">
        <f>'[3]Cumulative Stats'!E122</f>
        <v>14.2</v>
      </c>
      <c r="AC371" s="112">
        <f>'[3]Cumulative Stats'!F122</f>
        <v>22</v>
      </c>
      <c r="AD371" s="112">
        <f>'[3]Cumulative Stats'!G122</f>
        <v>0</v>
      </c>
      <c r="AE371" s="112">
        <f>'[3]Cumulative Stats'!H122</f>
        <v>0</v>
      </c>
    </row>
    <row r="372" spans="1:31" x14ac:dyDescent="0.15">
      <c r="A372" s="112"/>
      <c r="B372" s="112"/>
      <c r="C372" s="112"/>
      <c r="D372" s="112"/>
      <c r="E372" s="112"/>
      <c r="F372" s="112"/>
      <c r="G372" s="112"/>
      <c r="H372" s="112"/>
      <c r="T372" s="11"/>
      <c r="X372" s="112" t="str">
        <f>'[15]Cumulative Stats'!A120</f>
        <v>Potts</v>
      </c>
      <c r="Y372" s="112" t="str">
        <f>'[15]Cumulative Stats'!B120</f>
        <v>Pit</v>
      </c>
      <c r="Z372" s="112">
        <f>'[15]Cumulative Stats'!C120</f>
        <v>5</v>
      </c>
      <c r="AA372" s="112">
        <f>'[15]Cumulative Stats'!D120</f>
        <v>59</v>
      </c>
      <c r="AB372" s="112">
        <f>'[15]Cumulative Stats'!E120</f>
        <v>11.8</v>
      </c>
      <c r="AC372" s="112">
        <f>'[15]Cumulative Stats'!F120</f>
        <v>21</v>
      </c>
      <c r="AD372" s="112">
        <f>'[15]Cumulative Stats'!G120</f>
        <v>0</v>
      </c>
      <c r="AE372" s="112">
        <f>'[15]Cumulative Stats'!H120</f>
        <v>0</v>
      </c>
    </row>
    <row r="373" spans="1:31" x14ac:dyDescent="0.15">
      <c r="A373" s="50" t="s">
        <v>96</v>
      </c>
      <c r="C373">
        <f>SUM(C371:C372)</f>
        <v>0</v>
      </c>
      <c r="D373">
        <f>SUM(D371:D372)</f>
        <v>0</v>
      </c>
      <c r="E373">
        <f>IF(C373=0,0,D373/C373)</f>
        <v>0</v>
      </c>
      <c r="F373">
        <f>MAX(F371:F372)</f>
        <v>0</v>
      </c>
      <c r="G373">
        <f>SUM(G371:G372)</f>
        <v>0</v>
      </c>
      <c r="H373">
        <f>SUM(H371:H372)</f>
        <v>0</v>
      </c>
      <c r="T373" s="11"/>
      <c r="X373" s="50" t="s">
        <v>96</v>
      </c>
      <c r="Z373">
        <f>SUM(Z371:Z372)</f>
        <v>10</v>
      </c>
      <c r="AA373">
        <f>SUM(AA371:AA372)</f>
        <v>130</v>
      </c>
      <c r="AB373">
        <f>IF(Z373=0,0,+AA373/Z373)</f>
        <v>13</v>
      </c>
      <c r="AC373">
        <f>MAX(AC371:AC372)</f>
        <v>22</v>
      </c>
      <c r="AD373">
        <f>SUM(AD371:AD372)</f>
        <v>0</v>
      </c>
      <c r="AE373">
        <f>SUM(AE371:AE372)</f>
        <v>0</v>
      </c>
    </row>
    <row r="374" spans="1:31" x14ac:dyDescent="0.15">
      <c r="T374" s="11"/>
      <c r="X374" s="2"/>
      <c r="Y374" s="2"/>
      <c r="Z374" s="2"/>
      <c r="AA374" s="2"/>
      <c r="AB374" s="10"/>
      <c r="AC374" s="2"/>
      <c r="AD374" s="2"/>
      <c r="AE374" s="2"/>
    </row>
    <row r="375" spans="1:31" x14ac:dyDescent="0.15">
      <c r="T375" s="11"/>
      <c r="X375" s="112" t="str">
        <f>'[5]Cumulative Stats'!A118</f>
        <v>Rush</v>
      </c>
      <c r="Y375" s="112" t="str">
        <f>'[5]Cumulative Stats'!B118</f>
        <v>Hou</v>
      </c>
      <c r="Z375" s="112">
        <f>'[5]Cumulative Stats'!C118</f>
        <v>0</v>
      </c>
      <c r="AA375" s="112">
        <f>'[5]Cumulative Stats'!D118</f>
        <v>0</v>
      </c>
      <c r="AB375" s="112">
        <f>'[5]Cumulative Stats'!E118</f>
        <v>0</v>
      </c>
      <c r="AC375" s="112">
        <f>'[5]Cumulative Stats'!F118</f>
        <v>0</v>
      </c>
      <c r="AD375" s="112">
        <f>'[5]Cumulative Stats'!G118</f>
        <v>0</v>
      </c>
      <c r="AE375" s="112">
        <f>'[5]Cumulative Stats'!H118</f>
        <v>0</v>
      </c>
    </row>
    <row r="376" spans="1:31" x14ac:dyDescent="0.15">
      <c r="T376" s="11"/>
      <c r="X376" s="112" t="str">
        <f>'[16]Cumulative Stats'!A120</f>
        <v>Rush</v>
      </c>
      <c r="Y376" s="112" t="str">
        <f>'[16]Cumulative Stats'!B120</f>
        <v>SA</v>
      </c>
      <c r="Z376" s="112">
        <f>'[16]Cumulative Stats'!C120</f>
        <v>6</v>
      </c>
      <c r="AA376" s="112">
        <f>'[16]Cumulative Stats'!D120</f>
        <v>37</v>
      </c>
      <c r="AB376" s="112">
        <f>'[16]Cumulative Stats'!E120</f>
        <v>6.166666666666667</v>
      </c>
      <c r="AC376" s="112">
        <f>'[16]Cumulative Stats'!F120</f>
        <v>12</v>
      </c>
      <c r="AD376" s="112">
        <f>'[16]Cumulative Stats'!G120</f>
        <v>2</v>
      </c>
      <c r="AE376" s="112">
        <f>'[16]Cumulative Stats'!H120</f>
        <v>0</v>
      </c>
    </row>
    <row r="377" spans="1:31" x14ac:dyDescent="0.15">
      <c r="T377" s="11"/>
      <c r="X377" s="50" t="s">
        <v>96</v>
      </c>
      <c r="Z377">
        <f>SUM(Z375:Z376)</f>
        <v>6</v>
      </c>
      <c r="AA377">
        <f>SUM(AA375:AA376)</f>
        <v>37</v>
      </c>
      <c r="AB377">
        <f>IF(Z377=0,0,+AA377/Z377)</f>
        <v>6.166666666666667</v>
      </c>
      <c r="AC377">
        <f>MAX(AC375:AC376)</f>
        <v>12</v>
      </c>
      <c r="AD377">
        <f>SUM(AD375:AD376)</f>
        <v>2</v>
      </c>
      <c r="AE377">
        <f>SUM(AE375:AE376)</f>
        <v>0</v>
      </c>
    </row>
    <row r="378" spans="1:31" x14ac:dyDescent="0.15">
      <c r="L378" s="2"/>
      <c r="M378" s="2"/>
      <c r="N378" s="2"/>
      <c r="O378" s="2"/>
      <c r="P378" s="10"/>
      <c r="Q378" s="2"/>
      <c r="R378" s="2"/>
      <c r="S378" s="2"/>
      <c r="T378" s="11"/>
    </row>
    <row r="379" spans="1:31" x14ac:dyDescent="0.15">
      <c r="L379" s="2"/>
      <c r="M379" s="2"/>
      <c r="N379" s="2"/>
      <c r="O379" s="2"/>
      <c r="P379" s="10"/>
      <c r="Q379" s="2"/>
      <c r="R379" s="2"/>
      <c r="S379" s="2"/>
      <c r="T379" s="11"/>
    </row>
    <row r="380" spans="1:31" x14ac:dyDescent="0.15">
      <c r="L380" s="2"/>
      <c r="M380" s="2"/>
      <c r="N380" s="2"/>
      <c r="O380" s="2"/>
      <c r="P380" s="10"/>
      <c r="Q380" s="2"/>
      <c r="R380" s="2"/>
      <c r="S380" s="2"/>
      <c r="T380" s="11"/>
    </row>
    <row r="381" spans="1:31" x14ac:dyDescent="0.15">
      <c r="L381" s="2"/>
      <c r="M381" s="2"/>
      <c r="N381" s="2"/>
      <c r="O381" s="2"/>
      <c r="P381" s="10"/>
      <c r="Q381" s="2"/>
      <c r="R381" s="2"/>
      <c r="S381" s="2"/>
      <c r="T381" s="11"/>
    </row>
    <row r="382" spans="1:31" x14ac:dyDescent="0.15">
      <c r="L382" s="112"/>
      <c r="M382" s="2"/>
      <c r="N382" s="2"/>
      <c r="O382" s="2"/>
      <c r="P382" s="10"/>
      <c r="Q382" s="2"/>
      <c r="R382" s="2"/>
      <c r="S382" s="2"/>
      <c r="T382" s="11"/>
    </row>
    <row r="383" spans="1:31" x14ac:dyDescent="0.15">
      <c r="L383" s="2"/>
      <c r="M383" s="2"/>
      <c r="N383" s="2"/>
      <c r="O383" s="2"/>
      <c r="P383" s="10"/>
      <c r="Q383" s="2"/>
      <c r="R383" s="2"/>
      <c r="S383" s="2"/>
      <c r="T383" s="11"/>
    </row>
    <row r="384" spans="1:31" x14ac:dyDescent="0.15">
      <c r="L384" s="2"/>
      <c r="M384" s="2"/>
      <c r="N384" s="2"/>
      <c r="O384" s="2"/>
      <c r="P384" s="10"/>
      <c r="Q384" s="2"/>
      <c r="R384" s="2"/>
      <c r="S384" s="2"/>
      <c r="T384" s="11"/>
    </row>
    <row r="385" spans="12:20" x14ac:dyDescent="0.15">
      <c r="L385" s="2"/>
      <c r="M385" s="2"/>
      <c r="N385" s="2"/>
      <c r="O385" s="2"/>
      <c r="P385" s="10"/>
      <c r="Q385" s="2"/>
      <c r="R385" s="2"/>
      <c r="S385" s="2"/>
      <c r="T385" s="11"/>
    </row>
    <row r="386" spans="12:20" x14ac:dyDescent="0.15">
      <c r="L386" s="2"/>
      <c r="M386" s="2"/>
      <c r="N386" s="2"/>
      <c r="O386" s="2"/>
      <c r="P386" s="10"/>
      <c r="Q386" s="2"/>
      <c r="R386" s="2"/>
      <c r="S386" s="2"/>
      <c r="T386" s="11"/>
    </row>
    <row r="387" spans="12:20" x14ac:dyDescent="0.15">
      <c r="L387" s="2"/>
      <c r="M387" s="2"/>
      <c r="N387" s="2"/>
      <c r="O387" s="2"/>
      <c r="P387" s="10"/>
      <c r="Q387" s="2"/>
      <c r="R387" s="2"/>
      <c r="S387" s="2"/>
      <c r="T387" s="11"/>
    </row>
    <row r="388" spans="12:20" x14ac:dyDescent="0.15">
      <c r="L388" s="2"/>
      <c r="M388" s="2"/>
      <c r="N388" s="2"/>
      <c r="O388" s="2"/>
      <c r="P388" s="10"/>
      <c r="Q388" s="2"/>
      <c r="R388" s="2"/>
      <c r="S388" s="2"/>
      <c r="T388" s="11"/>
    </row>
    <row r="389" spans="12:20" x14ac:dyDescent="0.15">
      <c r="L389" s="2"/>
      <c r="M389" s="2"/>
      <c r="N389" s="2"/>
      <c r="O389" s="2"/>
      <c r="P389" s="10"/>
      <c r="Q389" s="2"/>
      <c r="R389" s="2"/>
      <c r="S389" s="2"/>
      <c r="T389" s="11"/>
    </row>
    <row r="390" spans="12:20" x14ac:dyDescent="0.15">
      <c r="L390" s="2"/>
      <c r="M390" s="2"/>
      <c r="N390" s="2"/>
      <c r="O390" s="2"/>
      <c r="P390" s="10"/>
      <c r="Q390" s="2"/>
      <c r="R390" s="2"/>
      <c r="S390" s="2"/>
      <c r="T390" s="11"/>
    </row>
    <row r="391" spans="12:20" x14ac:dyDescent="0.15">
      <c r="L391" s="2"/>
      <c r="M391" s="2"/>
      <c r="N391" s="2"/>
      <c r="O391" s="2"/>
      <c r="P391" s="10"/>
      <c r="Q391" s="2"/>
      <c r="R391" s="2"/>
      <c r="S391" s="2"/>
      <c r="T391" s="11"/>
    </row>
    <row r="392" spans="12:20" x14ac:dyDescent="0.15">
      <c r="L392" s="2"/>
      <c r="M392" s="2"/>
      <c r="N392" s="2"/>
      <c r="O392" s="2"/>
      <c r="P392" s="10"/>
      <c r="Q392" s="2"/>
      <c r="R392" s="2"/>
      <c r="S392" s="2"/>
      <c r="T392" s="11"/>
    </row>
    <row r="393" spans="12:20" x14ac:dyDescent="0.15">
      <c r="L393" s="2"/>
      <c r="M393" s="2"/>
      <c r="N393" s="2"/>
      <c r="O393" s="2"/>
      <c r="P393" s="10"/>
      <c r="Q393" s="2"/>
      <c r="R393" s="2"/>
      <c r="S393" s="2"/>
      <c r="T393" s="11"/>
    </row>
    <row r="394" spans="12:20" x14ac:dyDescent="0.15">
      <c r="L394" s="112"/>
      <c r="M394" s="112"/>
      <c r="N394" s="112"/>
      <c r="O394" s="112"/>
      <c r="P394" s="10"/>
      <c r="Q394" s="112"/>
      <c r="R394" s="112"/>
      <c r="S394" s="112"/>
      <c r="T394" s="11"/>
    </row>
    <row r="395" spans="12:20" x14ac:dyDescent="0.15">
      <c r="L395" s="2"/>
      <c r="M395" s="2"/>
      <c r="N395" s="2"/>
      <c r="O395" s="2"/>
      <c r="P395" s="10"/>
      <c r="Q395" s="2"/>
      <c r="R395" s="2"/>
      <c r="S395" s="2"/>
      <c r="T395" s="11"/>
    </row>
    <row r="396" spans="12:20" x14ac:dyDescent="0.15">
      <c r="L396" s="112"/>
      <c r="M396" s="112"/>
      <c r="N396" s="112"/>
      <c r="O396" s="112"/>
      <c r="P396" s="10"/>
      <c r="Q396" s="112"/>
      <c r="R396" s="112"/>
      <c r="S396" s="112"/>
      <c r="T396" s="11"/>
    </row>
    <row r="397" spans="12:20" x14ac:dyDescent="0.15">
      <c r="L397" s="2"/>
      <c r="M397" s="2"/>
      <c r="N397" s="2"/>
      <c r="O397" s="2"/>
      <c r="P397" s="10"/>
      <c r="Q397" s="2"/>
      <c r="R397" s="2"/>
      <c r="S397" s="2"/>
      <c r="T397" s="11"/>
    </row>
    <row r="398" spans="12:20" x14ac:dyDescent="0.15">
      <c r="L398" s="2"/>
      <c r="M398" s="2"/>
      <c r="N398" s="2"/>
      <c r="O398" s="2"/>
      <c r="P398" s="10"/>
      <c r="Q398" s="2"/>
      <c r="R398" s="2"/>
      <c r="S398" s="2"/>
      <c r="T398" s="11"/>
    </row>
    <row r="399" spans="12:20" x14ac:dyDescent="0.15">
      <c r="L399" s="2"/>
      <c r="M399" s="2"/>
      <c r="N399" s="2"/>
      <c r="O399" s="2"/>
      <c r="P399" s="10"/>
      <c r="Q399" s="2"/>
      <c r="R399" s="2"/>
      <c r="S399" s="2"/>
      <c r="T399" s="11"/>
    </row>
    <row r="400" spans="12:20" x14ac:dyDescent="0.15">
      <c r="L400" s="112"/>
      <c r="M400" s="112"/>
      <c r="N400" s="112"/>
      <c r="O400" s="112"/>
      <c r="P400" s="10"/>
      <c r="Q400" s="112"/>
      <c r="R400" s="112"/>
      <c r="S400" s="112"/>
      <c r="T400" s="11"/>
    </row>
    <row r="401" spans="12:20" x14ac:dyDescent="0.15">
      <c r="L401" s="2"/>
      <c r="M401" s="2"/>
      <c r="N401" s="2"/>
      <c r="O401" s="2"/>
      <c r="P401" s="10"/>
      <c r="Q401" s="2"/>
      <c r="R401" s="2"/>
      <c r="S401" s="2"/>
      <c r="T401" s="11"/>
    </row>
    <row r="402" spans="12:20" x14ac:dyDescent="0.15">
      <c r="L402" s="2"/>
      <c r="M402" s="2"/>
      <c r="N402" s="2"/>
      <c r="O402" s="2"/>
      <c r="P402" s="10"/>
      <c r="Q402" s="2"/>
      <c r="R402" s="2"/>
      <c r="S402" s="2"/>
      <c r="T402" s="11"/>
    </row>
    <row r="403" spans="12:20" x14ac:dyDescent="0.15">
      <c r="L403" s="2"/>
      <c r="M403" s="2"/>
      <c r="N403" s="2"/>
      <c r="O403" s="2"/>
      <c r="P403" s="10"/>
      <c r="Q403" s="2"/>
      <c r="R403" s="2"/>
      <c r="S403" s="2"/>
      <c r="T403" s="11"/>
    </row>
    <row r="404" spans="12:20" x14ac:dyDescent="0.15">
      <c r="L404" s="112"/>
      <c r="M404" s="112"/>
      <c r="N404" s="112"/>
      <c r="O404" s="112"/>
      <c r="P404" s="10"/>
      <c r="Q404" s="112"/>
      <c r="R404" s="112"/>
      <c r="S404" s="112"/>
      <c r="T404" s="11"/>
    </row>
    <row r="405" spans="12:20" x14ac:dyDescent="0.15">
      <c r="L405" s="2"/>
      <c r="M405" s="2"/>
      <c r="N405" s="2"/>
      <c r="O405" s="2"/>
      <c r="P405" s="10"/>
      <c r="Q405" s="2"/>
      <c r="R405" s="2"/>
      <c r="S405" s="2"/>
      <c r="T405" s="11"/>
    </row>
    <row r="406" spans="12:20" x14ac:dyDescent="0.15">
      <c r="L406" s="2"/>
      <c r="M406" s="2"/>
      <c r="N406" s="2"/>
      <c r="O406" s="2"/>
      <c r="P406" s="10"/>
      <c r="Q406" s="2"/>
      <c r="R406" s="2"/>
      <c r="S406" s="2"/>
      <c r="T406" s="11"/>
    </row>
    <row r="407" spans="12:20" x14ac:dyDescent="0.15">
      <c r="L407" s="2"/>
      <c r="M407" s="2"/>
      <c r="N407" s="2"/>
      <c r="O407" s="2"/>
      <c r="P407" s="10"/>
      <c r="Q407" s="2"/>
      <c r="R407" s="2"/>
      <c r="S407" s="2"/>
      <c r="T407" s="11"/>
    </row>
    <row r="408" spans="12:20" x14ac:dyDescent="0.15">
      <c r="L408" s="2"/>
      <c r="M408" s="2"/>
      <c r="N408" s="2"/>
      <c r="O408" s="2"/>
      <c r="P408" s="10"/>
      <c r="Q408" s="2"/>
      <c r="R408" s="2"/>
      <c r="S408" s="2"/>
      <c r="T408" s="11"/>
    </row>
    <row r="409" spans="12:20" x14ac:dyDescent="0.15">
      <c r="L409" s="2"/>
      <c r="M409" s="2"/>
      <c r="N409" s="2"/>
      <c r="O409" s="2"/>
      <c r="P409" s="10"/>
      <c r="Q409" s="2"/>
      <c r="R409" s="2"/>
      <c r="S409" s="2"/>
      <c r="T409" s="11"/>
    </row>
    <row r="410" spans="12:20" x14ac:dyDescent="0.15">
      <c r="L410" s="2"/>
      <c r="M410" s="2"/>
      <c r="N410" s="2"/>
      <c r="O410" s="2"/>
      <c r="P410" s="10"/>
      <c r="Q410" s="2"/>
      <c r="R410" s="2"/>
      <c r="S410" s="2"/>
      <c r="T410" s="11"/>
    </row>
    <row r="411" spans="12:20" x14ac:dyDescent="0.15">
      <c r="L411" s="2"/>
      <c r="M411" s="2"/>
      <c r="N411" s="2"/>
      <c r="O411" s="2"/>
      <c r="P411" s="10"/>
      <c r="Q411" s="2"/>
      <c r="R411" s="2"/>
      <c r="S411" s="2"/>
      <c r="T411" s="11"/>
    </row>
    <row r="412" spans="12:20" x14ac:dyDescent="0.15">
      <c r="L412" s="2"/>
      <c r="M412" s="2"/>
      <c r="N412" s="2"/>
      <c r="O412" s="2"/>
      <c r="P412" s="10"/>
      <c r="Q412" s="2"/>
      <c r="R412" s="2"/>
      <c r="S412" s="2"/>
      <c r="T412" s="11"/>
    </row>
    <row r="413" spans="12:20" x14ac:dyDescent="0.15">
      <c r="L413" s="2"/>
      <c r="M413" s="2"/>
      <c r="N413" s="2"/>
      <c r="O413" s="2"/>
      <c r="P413" s="10"/>
      <c r="Q413" s="2"/>
      <c r="R413" s="2"/>
      <c r="S413" s="2"/>
      <c r="T413" s="11"/>
    </row>
    <row r="414" spans="12:20" x14ac:dyDescent="0.15">
      <c r="L414" s="2"/>
      <c r="M414" s="2"/>
      <c r="N414" s="2"/>
      <c r="O414" s="2"/>
      <c r="P414" s="10"/>
      <c r="Q414" s="2"/>
      <c r="R414" s="2"/>
      <c r="S414" s="2"/>
      <c r="T414" s="11"/>
    </row>
    <row r="415" spans="12:20" x14ac:dyDescent="0.15">
      <c r="L415" s="112"/>
      <c r="M415" s="112"/>
      <c r="N415" s="112"/>
      <c r="O415" s="112"/>
      <c r="P415" s="10"/>
      <c r="Q415" s="112"/>
      <c r="R415" s="112"/>
      <c r="S415" s="112"/>
      <c r="T415" s="11"/>
    </row>
    <row r="416" spans="12:20" x14ac:dyDescent="0.15">
      <c r="L416" s="2"/>
      <c r="M416" s="2"/>
      <c r="N416" s="2"/>
      <c r="O416" s="2"/>
      <c r="P416" s="10"/>
      <c r="Q416" s="2"/>
      <c r="R416" s="2"/>
      <c r="S416" s="2"/>
      <c r="T416" s="11"/>
    </row>
    <row r="417" spans="12:20" x14ac:dyDescent="0.15">
      <c r="L417" s="2"/>
      <c r="M417" s="2"/>
      <c r="N417" s="2"/>
      <c r="O417" s="2"/>
      <c r="P417" s="10"/>
      <c r="Q417" s="2"/>
      <c r="R417" s="2"/>
      <c r="S417" s="2"/>
      <c r="T417" s="11"/>
    </row>
    <row r="418" spans="12:20" x14ac:dyDescent="0.15">
      <c r="L418" s="2"/>
      <c r="M418" s="2"/>
      <c r="N418" s="2"/>
      <c r="O418" s="2"/>
      <c r="P418" s="10"/>
      <c r="Q418" s="2"/>
      <c r="R418" s="2"/>
      <c r="S418" s="2"/>
      <c r="T418" s="11"/>
    </row>
    <row r="419" spans="12:20" x14ac:dyDescent="0.15">
      <c r="L419" s="2"/>
      <c r="M419" s="2"/>
      <c r="N419" s="2"/>
      <c r="O419" s="2"/>
      <c r="P419" s="10"/>
      <c r="Q419" s="2"/>
      <c r="R419" s="2"/>
      <c r="S419" s="2"/>
      <c r="T419" s="11"/>
    </row>
    <row r="420" spans="12:20" x14ac:dyDescent="0.15">
      <c r="L420" s="2"/>
      <c r="M420" s="2"/>
      <c r="N420" s="2"/>
      <c r="O420" s="2"/>
      <c r="P420" s="10"/>
      <c r="Q420" s="2"/>
      <c r="R420" s="2"/>
      <c r="S420" s="2"/>
      <c r="T420" s="11"/>
    </row>
    <row r="421" spans="12:20" x14ac:dyDescent="0.15">
      <c r="L421" s="2"/>
      <c r="M421" s="2"/>
      <c r="N421" s="2"/>
      <c r="O421" s="2"/>
      <c r="P421" s="10"/>
      <c r="Q421" s="2"/>
      <c r="R421" s="2"/>
      <c r="S421" s="2"/>
      <c r="T421" s="11"/>
    </row>
    <row r="422" spans="12:20" x14ac:dyDescent="0.15">
      <c r="L422" s="2"/>
      <c r="M422" s="2"/>
      <c r="N422" s="2"/>
      <c r="O422" s="2"/>
      <c r="P422" s="10"/>
      <c r="Q422" s="2"/>
      <c r="R422" s="2"/>
      <c r="S422" s="2"/>
      <c r="T422" s="11"/>
    </row>
    <row r="423" spans="12:20" x14ac:dyDescent="0.15">
      <c r="L423" s="112"/>
      <c r="M423" s="112"/>
      <c r="N423" s="112"/>
      <c r="O423" s="112"/>
      <c r="P423" s="10"/>
      <c r="Q423" s="112"/>
      <c r="R423" s="112"/>
      <c r="S423" s="112"/>
      <c r="T423" s="11"/>
    </row>
    <row r="424" spans="12:20" x14ac:dyDescent="0.15">
      <c r="L424" s="112"/>
      <c r="M424" s="112"/>
      <c r="N424" s="112"/>
      <c r="O424" s="112"/>
      <c r="P424" s="10"/>
      <c r="Q424" s="112"/>
      <c r="R424" s="112"/>
      <c r="S424" s="112"/>
      <c r="T424" s="11"/>
    </row>
    <row r="425" spans="12:20" x14ac:dyDescent="0.15">
      <c r="L425" s="2"/>
      <c r="M425" s="2"/>
      <c r="N425" s="2"/>
      <c r="O425" s="2"/>
      <c r="P425" s="10"/>
      <c r="Q425" s="2"/>
      <c r="R425" s="2"/>
      <c r="S425" s="2"/>
      <c r="T425" s="11"/>
    </row>
    <row r="426" spans="12:20" x14ac:dyDescent="0.15">
      <c r="L426" s="112"/>
      <c r="M426" s="112"/>
      <c r="N426" s="112"/>
      <c r="O426" s="112"/>
      <c r="P426" s="10"/>
      <c r="Q426" s="112"/>
      <c r="R426" s="112"/>
      <c r="S426" s="112"/>
      <c r="T426" s="11"/>
    </row>
    <row r="427" spans="12:20" x14ac:dyDescent="0.15">
      <c r="L427" s="2"/>
      <c r="M427" s="2"/>
      <c r="N427" s="2"/>
      <c r="O427" s="2"/>
      <c r="P427" s="10"/>
      <c r="Q427" s="2"/>
      <c r="R427" s="2"/>
      <c r="S427" s="2"/>
      <c r="T427" s="11"/>
    </row>
    <row r="428" spans="12:20" x14ac:dyDescent="0.15">
      <c r="L428" s="2"/>
      <c r="M428" s="2"/>
      <c r="N428" s="2"/>
      <c r="O428" s="2"/>
      <c r="P428" s="10"/>
      <c r="Q428" s="2"/>
      <c r="R428" s="2"/>
      <c r="S428" s="2"/>
      <c r="T428" s="11"/>
    </row>
    <row r="429" spans="12:20" x14ac:dyDescent="0.15">
      <c r="L429" s="112"/>
      <c r="M429" s="2"/>
      <c r="N429" s="2"/>
      <c r="O429" s="2"/>
      <c r="P429" s="10"/>
      <c r="Q429" s="2"/>
      <c r="R429" s="2"/>
      <c r="S429" s="2"/>
      <c r="T429" s="11"/>
    </row>
    <row r="430" spans="12:20" x14ac:dyDescent="0.15">
      <c r="L430" s="2"/>
      <c r="M430" s="2"/>
      <c r="N430" s="2"/>
      <c r="O430" s="2"/>
      <c r="P430" s="10"/>
      <c r="Q430" s="2"/>
      <c r="R430" s="2"/>
      <c r="S430" s="2"/>
      <c r="T430" s="11"/>
    </row>
    <row r="431" spans="12:20" x14ac:dyDescent="0.15">
      <c r="L431" s="2"/>
      <c r="M431" s="2"/>
      <c r="N431" s="2"/>
      <c r="O431" s="2"/>
      <c r="P431" s="10"/>
      <c r="Q431" s="2"/>
      <c r="R431" s="2"/>
      <c r="S431" s="2"/>
      <c r="T431" s="11"/>
    </row>
    <row r="432" spans="12:20" x14ac:dyDescent="0.15">
      <c r="L432" s="2"/>
      <c r="M432" s="2"/>
      <c r="N432" s="2"/>
      <c r="O432" s="2"/>
      <c r="P432" s="10"/>
      <c r="Q432" s="2"/>
      <c r="R432" s="2"/>
      <c r="S432" s="2"/>
      <c r="T432" s="11"/>
    </row>
    <row r="433" spans="12:20" x14ac:dyDescent="0.15">
      <c r="L433" s="2"/>
      <c r="M433" s="2"/>
      <c r="N433" s="2"/>
      <c r="O433" s="2"/>
      <c r="P433" s="10"/>
      <c r="Q433" s="2"/>
      <c r="R433" s="2"/>
      <c r="S433" s="2"/>
      <c r="T433" s="11"/>
    </row>
    <row r="434" spans="12:20" x14ac:dyDescent="0.15">
      <c r="L434" s="2"/>
      <c r="M434" s="2"/>
      <c r="N434" s="2"/>
      <c r="O434" s="2"/>
      <c r="P434" s="10"/>
      <c r="Q434" s="2"/>
      <c r="R434" s="2"/>
      <c r="S434" s="2"/>
      <c r="T434" s="11"/>
    </row>
    <row r="435" spans="12:20" x14ac:dyDescent="0.15">
      <c r="L435" s="2"/>
      <c r="M435" s="2"/>
      <c r="N435" s="2"/>
      <c r="O435" s="2"/>
      <c r="P435" s="10"/>
      <c r="Q435" s="2"/>
      <c r="R435" s="2"/>
      <c r="S435" s="2"/>
      <c r="T435" s="11"/>
    </row>
    <row r="436" spans="12:20" x14ac:dyDescent="0.15">
      <c r="L436" s="2"/>
      <c r="M436" s="2"/>
      <c r="N436" s="2"/>
      <c r="O436" s="2"/>
      <c r="P436" s="10"/>
      <c r="Q436" s="2"/>
      <c r="R436" s="2"/>
      <c r="S436" s="2"/>
      <c r="T436" s="11"/>
    </row>
    <row r="437" spans="12:20" x14ac:dyDescent="0.15">
      <c r="L437" s="2"/>
      <c r="M437" s="2"/>
      <c r="N437" s="2"/>
      <c r="O437" s="2"/>
      <c r="P437" s="10"/>
      <c r="Q437" s="2"/>
      <c r="R437" s="2"/>
      <c r="S437" s="2"/>
      <c r="T437" s="11"/>
    </row>
    <row r="438" spans="12:20" x14ac:dyDescent="0.15">
      <c r="L438" s="2"/>
      <c r="M438" s="2"/>
      <c r="N438" s="2"/>
      <c r="O438" s="2"/>
      <c r="P438" s="10"/>
      <c r="Q438" s="2"/>
      <c r="R438" s="2"/>
      <c r="S438" s="2"/>
      <c r="T438" s="11"/>
    </row>
    <row r="439" spans="12:20" x14ac:dyDescent="0.15">
      <c r="L439" s="112"/>
      <c r="M439" s="2"/>
      <c r="N439" s="2"/>
      <c r="O439" s="2"/>
      <c r="P439" s="10"/>
      <c r="Q439" s="2"/>
      <c r="R439" s="2"/>
      <c r="S439" s="2"/>
      <c r="T439" s="11"/>
    </row>
    <row r="440" spans="12:20" x14ac:dyDescent="0.15">
      <c r="L440" s="2"/>
      <c r="M440" s="2"/>
      <c r="N440" s="2"/>
      <c r="O440" s="2"/>
      <c r="P440" s="10"/>
      <c r="Q440" s="2"/>
      <c r="R440" s="2"/>
      <c r="S440" s="2"/>
      <c r="T440" s="11"/>
    </row>
    <row r="441" spans="12:20" x14ac:dyDescent="0.15">
      <c r="L441" s="2"/>
      <c r="M441" s="2"/>
      <c r="N441" s="2"/>
      <c r="O441" s="2"/>
      <c r="P441" s="10"/>
      <c r="Q441" s="2"/>
      <c r="R441" s="2"/>
      <c r="S441" s="2"/>
      <c r="T441" s="11"/>
    </row>
    <row r="442" spans="12:20" x14ac:dyDescent="0.15">
      <c r="L442" s="112"/>
      <c r="M442" s="2"/>
      <c r="N442" s="2"/>
      <c r="O442" s="2"/>
      <c r="P442" s="10"/>
      <c r="Q442" s="2"/>
      <c r="R442" s="2"/>
      <c r="S442" s="2"/>
      <c r="T442" s="11"/>
    </row>
    <row r="443" spans="12:20" x14ac:dyDescent="0.15">
      <c r="L443" s="112"/>
      <c r="M443" s="2"/>
      <c r="N443" s="2"/>
      <c r="O443" s="2"/>
      <c r="P443" s="10"/>
      <c r="Q443" s="2"/>
      <c r="R443" s="2"/>
      <c r="S443" s="2"/>
      <c r="T443" s="11"/>
    </row>
    <row r="444" spans="12:20" x14ac:dyDescent="0.15">
      <c r="L444" s="112"/>
      <c r="M444" s="2"/>
      <c r="N444" s="2"/>
      <c r="O444" s="2"/>
      <c r="P444" s="10"/>
      <c r="Q444" s="2"/>
      <c r="R444" s="2"/>
      <c r="S444" s="2"/>
      <c r="T444" s="11"/>
    </row>
    <row r="445" spans="12:20" x14ac:dyDescent="0.15">
      <c r="L445" s="2"/>
      <c r="M445" s="2"/>
      <c r="N445" s="2"/>
      <c r="O445" s="2"/>
      <c r="P445" s="10"/>
      <c r="Q445" s="2"/>
      <c r="R445" s="2"/>
      <c r="S445" s="2"/>
      <c r="T445" s="11"/>
    </row>
    <row r="446" spans="12:20" x14ac:dyDescent="0.15">
      <c r="L446" s="112"/>
      <c r="M446" s="112"/>
      <c r="N446" s="112"/>
      <c r="O446" s="112"/>
      <c r="P446" s="10"/>
      <c r="Q446" s="112"/>
      <c r="R446" s="112"/>
      <c r="S446" s="112"/>
      <c r="T446" s="11"/>
    </row>
    <row r="447" spans="12:20" x14ac:dyDescent="0.15">
      <c r="L447" s="112"/>
      <c r="M447" s="112"/>
      <c r="N447" s="112"/>
      <c r="O447" s="112"/>
      <c r="P447" s="10"/>
      <c r="Q447" s="112"/>
      <c r="R447" s="112"/>
      <c r="S447" s="112"/>
      <c r="T447" s="11"/>
    </row>
    <row r="448" spans="12:20" x14ac:dyDescent="0.15">
      <c r="L448" s="112"/>
      <c r="M448" s="112"/>
      <c r="N448" s="112"/>
      <c r="O448" s="112"/>
      <c r="P448" s="10"/>
      <c r="Q448" s="112"/>
      <c r="R448" s="112"/>
      <c r="S448" s="112"/>
      <c r="T448" s="11"/>
    </row>
    <row r="449" spans="12:21" x14ac:dyDescent="0.15">
      <c r="L449" s="112"/>
      <c r="M449" s="2"/>
      <c r="N449" s="2"/>
      <c r="O449" s="2"/>
      <c r="P449" s="2"/>
      <c r="Q449" s="2"/>
      <c r="R449" s="2"/>
      <c r="S449" s="2"/>
      <c r="T449" s="11"/>
    </row>
    <row r="450" spans="12:21" x14ac:dyDescent="0.15">
      <c r="L450" s="112"/>
      <c r="M450" s="2"/>
      <c r="N450" s="2"/>
      <c r="O450" s="2"/>
      <c r="P450" s="10"/>
      <c r="Q450" s="2"/>
      <c r="R450" s="2"/>
      <c r="S450" s="2"/>
      <c r="T450" s="11"/>
    </row>
    <row r="451" spans="12:21" x14ac:dyDescent="0.15">
      <c r="L451" s="112"/>
      <c r="M451" s="2"/>
      <c r="N451" s="2"/>
      <c r="O451" s="2"/>
      <c r="P451" s="10"/>
      <c r="Q451" s="2"/>
      <c r="R451" s="2"/>
      <c r="S451" s="2"/>
      <c r="T451" s="11"/>
    </row>
    <row r="452" spans="12:21" x14ac:dyDescent="0.15">
      <c r="L452" s="112"/>
      <c r="M452" s="112"/>
      <c r="N452" s="112"/>
      <c r="O452" s="112"/>
      <c r="P452" s="10"/>
      <c r="Q452" s="112"/>
      <c r="R452" s="112"/>
      <c r="S452" s="112"/>
      <c r="T452" s="11"/>
    </row>
    <row r="453" spans="12:21" x14ac:dyDescent="0.15">
      <c r="L453" s="112"/>
      <c r="M453" s="112"/>
      <c r="N453" s="112"/>
      <c r="O453" s="112"/>
      <c r="P453" s="10"/>
      <c r="Q453" s="112"/>
      <c r="R453" s="112"/>
      <c r="S453" s="112"/>
      <c r="T453" s="11"/>
    </row>
    <row r="454" spans="12:21" x14ac:dyDescent="0.15">
      <c r="L454" s="112"/>
      <c r="M454" s="2"/>
      <c r="N454" s="2"/>
      <c r="O454" s="2"/>
      <c r="P454" s="10"/>
      <c r="Q454" s="2"/>
      <c r="R454" s="2"/>
      <c r="S454" s="2"/>
      <c r="T454" s="11"/>
    </row>
    <row r="455" spans="12:21" x14ac:dyDescent="0.15">
      <c r="P455" s="10"/>
      <c r="T455" s="11"/>
      <c r="U455">
        <f>IF(N455&gt;=2*PASSING!$B$1,1,0)</f>
        <v>0</v>
      </c>
    </row>
    <row r="456" spans="12:21" x14ac:dyDescent="0.15">
      <c r="P456" s="10"/>
      <c r="T456" s="11"/>
      <c r="U456">
        <f>IF(N456&gt;=2*PASSING!$B$1,1,0)</f>
        <v>0</v>
      </c>
    </row>
    <row r="457" spans="12:21" x14ac:dyDescent="0.15">
      <c r="P457" s="10"/>
      <c r="T457" s="11"/>
      <c r="U457">
        <f>IF(N457&gt;=2*PASSING!$B$1,1,0)</f>
        <v>0</v>
      </c>
    </row>
    <row r="458" spans="12:21" x14ac:dyDescent="0.15">
      <c r="P458" s="10"/>
      <c r="T458" s="11"/>
      <c r="U458">
        <f>IF(N458&gt;=2*PASSING!$B$1,1,0)</f>
        <v>0</v>
      </c>
    </row>
    <row r="459" spans="12:21" x14ac:dyDescent="0.15">
      <c r="N459" s="7"/>
      <c r="O459" s="7"/>
      <c r="P459" s="7"/>
      <c r="Q459" s="7"/>
      <c r="R459" s="7"/>
      <c r="S459" s="7"/>
      <c r="T459" s="11"/>
    </row>
    <row r="460" spans="12:21" x14ac:dyDescent="0.15">
      <c r="L460" s="112"/>
      <c r="M460" s="112"/>
      <c r="N460" s="112"/>
      <c r="O460" s="112"/>
      <c r="P460" s="112"/>
      <c r="Q460" s="112"/>
      <c r="R460" s="112"/>
      <c r="S460" s="112"/>
      <c r="T460" s="11"/>
    </row>
    <row r="461" spans="12:21" x14ac:dyDescent="0.15">
      <c r="L461" s="112"/>
      <c r="M461" s="112"/>
      <c r="N461" s="112"/>
      <c r="O461" s="112"/>
      <c r="P461" s="112"/>
      <c r="Q461" s="112"/>
      <c r="R461" s="112"/>
      <c r="S461" s="112"/>
      <c r="T461" s="11"/>
    </row>
    <row r="462" spans="12:21" x14ac:dyDescent="0.15">
      <c r="L462" s="50"/>
      <c r="T462" s="11"/>
    </row>
    <row r="463" spans="12:21" x14ac:dyDescent="0.15">
      <c r="P463" s="10"/>
      <c r="T463" s="11"/>
    </row>
    <row r="464" spans="12:21" x14ac:dyDescent="0.15">
      <c r="L464" s="112"/>
      <c r="M464" s="112"/>
      <c r="N464" s="112"/>
      <c r="O464" s="112"/>
      <c r="P464" s="112"/>
      <c r="Q464" s="112"/>
      <c r="R464" s="112"/>
      <c r="S464" s="112"/>
      <c r="T464" s="11"/>
    </row>
    <row r="465" spans="12:20" x14ac:dyDescent="0.15">
      <c r="L465" s="112"/>
      <c r="M465" s="112"/>
      <c r="N465" s="112"/>
      <c r="O465" s="112"/>
      <c r="P465" s="112"/>
      <c r="Q465" s="112"/>
      <c r="R465" s="112"/>
      <c r="S465" s="112"/>
      <c r="T465" s="11"/>
    </row>
    <row r="466" spans="12:20" x14ac:dyDescent="0.15">
      <c r="L466" s="50"/>
      <c r="T466" s="11"/>
    </row>
    <row r="467" spans="12:20" x14ac:dyDescent="0.15">
      <c r="P467" s="10"/>
      <c r="T467" s="11"/>
    </row>
    <row r="468" spans="12:20" x14ac:dyDescent="0.15">
      <c r="L468" s="112"/>
      <c r="M468" s="112"/>
      <c r="N468" s="112"/>
      <c r="O468" s="112"/>
      <c r="P468" s="112"/>
      <c r="Q468" s="112"/>
      <c r="R468" s="112"/>
      <c r="S468" s="112"/>
      <c r="T468" s="11"/>
    </row>
    <row r="469" spans="12:20" x14ac:dyDescent="0.15">
      <c r="L469" s="112"/>
      <c r="M469" s="112"/>
      <c r="N469" s="112"/>
      <c r="O469" s="112"/>
      <c r="P469" s="112"/>
      <c r="Q469" s="112"/>
      <c r="R469" s="112"/>
      <c r="S469" s="112"/>
      <c r="T469" s="11"/>
    </row>
    <row r="470" spans="12:20" x14ac:dyDescent="0.15">
      <c r="L470" s="50"/>
      <c r="T470" s="11"/>
    </row>
    <row r="471" spans="12:20" x14ac:dyDescent="0.15">
      <c r="P471" s="10"/>
      <c r="T471" s="11"/>
    </row>
    <row r="472" spans="12:20" x14ac:dyDescent="0.15">
      <c r="L472" s="112"/>
      <c r="M472" s="112"/>
      <c r="N472" s="112"/>
      <c r="O472" s="112"/>
      <c r="P472" s="112"/>
      <c r="Q472" s="112"/>
      <c r="R472" s="112"/>
      <c r="S472" s="112"/>
      <c r="T472" s="11"/>
    </row>
    <row r="473" spans="12:20" x14ac:dyDescent="0.15">
      <c r="L473" s="112"/>
      <c r="M473" s="112"/>
      <c r="N473" s="112"/>
      <c r="O473" s="112"/>
      <c r="P473" s="112"/>
      <c r="Q473" s="112"/>
      <c r="R473" s="112"/>
      <c r="S473" s="112"/>
      <c r="T473" s="11"/>
    </row>
    <row r="474" spans="12:20" x14ac:dyDescent="0.15">
      <c r="L474" s="50"/>
      <c r="T474" s="11"/>
    </row>
    <row r="475" spans="12:20" x14ac:dyDescent="0.15">
      <c r="P475" s="10"/>
      <c r="T475" s="11"/>
    </row>
    <row r="476" spans="12:20" x14ac:dyDescent="0.15">
      <c r="L476" s="112"/>
      <c r="M476" s="112"/>
      <c r="N476" s="112"/>
      <c r="O476" s="112"/>
      <c r="P476" s="112"/>
      <c r="Q476" s="112"/>
      <c r="R476" s="112"/>
      <c r="S476" s="112"/>
      <c r="T476" s="11"/>
    </row>
    <row r="477" spans="12:20" x14ac:dyDescent="0.15">
      <c r="L477" s="112"/>
      <c r="M477" s="112"/>
      <c r="N477" s="112"/>
      <c r="O477" s="112"/>
      <c r="P477" s="112"/>
      <c r="Q477" s="112"/>
      <c r="R477" s="112"/>
      <c r="S477" s="112"/>
      <c r="T477" s="11"/>
    </row>
    <row r="478" spans="12:20" x14ac:dyDescent="0.15">
      <c r="L478" s="112"/>
      <c r="M478" s="112"/>
      <c r="N478" s="112"/>
      <c r="O478" s="112"/>
      <c r="P478" s="112"/>
      <c r="Q478" s="112"/>
      <c r="R478" s="112"/>
      <c r="S478" s="112"/>
      <c r="T478" s="11"/>
    </row>
    <row r="479" spans="12:20" x14ac:dyDescent="0.15">
      <c r="L479" s="50"/>
      <c r="P479" s="10"/>
      <c r="T479" s="11"/>
    </row>
    <row r="480" spans="12:20" x14ac:dyDescent="0.15">
      <c r="P480" s="10"/>
      <c r="T480" s="11"/>
    </row>
    <row r="481" spans="16:20" x14ac:dyDescent="0.15">
      <c r="P481" s="10"/>
      <c r="T481" s="11"/>
    </row>
    <row r="482" spans="16:20" x14ac:dyDescent="0.15">
      <c r="P482" s="10"/>
      <c r="T482" s="11"/>
    </row>
    <row r="483" spans="16:20" x14ac:dyDescent="0.15">
      <c r="P483" s="10"/>
      <c r="T483" s="11"/>
    </row>
    <row r="484" spans="16:20" x14ac:dyDescent="0.15">
      <c r="P484" s="10"/>
      <c r="T484" s="11"/>
    </row>
    <row r="485" spans="16:20" x14ac:dyDescent="0.15">
      <c r="P485" s="10"/>
      <c r="T485" s="11"/>
    </row>
    <row r="486" spans="16:20" x14ac:dyDescent="0.15">
      <c r="P486" s="10"/>
      <c r="T486" s="11"/>
    </row>
    <row r="487" spans="16:20" x14ac:dyDescent="0.15">
      <c r="P487" s="10"/>
      <c r="T487" s="11"/>
    </row>
    <row r="488" spans="16:20" x14ac:dyDescent="0.15">
      <c r="P488" s="10"/>
      <c r="T488" s="11"/>
    </row>
    <row r="489" spans="16:20" x14ac:dyDescent="0.15">
      <c r="P489" s="10"/>
      <c r="T489" s="11"/>
    </row>
    <row r="490" spans="16:20" x14ac:dyDescent="0.15">
      <c r="P490" s="10"/>
      <c r="T490" s="11"/>
    </row>
    <row r="491" spans="16:20" x14ac:dyDescent="0.15">
      <c r="P491" s="10"/>
      <c r="T491" s="11"/>
    </row>
    <row r="492" spans="16:20" x14ac:dyDescent="0.15">
      <c r="P492" s="10"/>
      <c r="T492" s="11"/>
    </row>
    <row r="493" spans="16:20" x14ac:dyDescent="0.15">
      <c r="P493" s="10"/>
      <c r="T493" s="11"/>
    </row>
    <row r="494" spans="16:20" x14ac:dyDescent="0.15">
      <c r="P494" s="10"/>
      <c r="T494" s="11"/>
    </row>
    <row r="495" spans="16:20" x14ac:dyDescent="0.15">
      <c r="P495" s="10"/>
      <c r="T495" s="11"/>
    </row>
    <row r="496" spans="16:20" x14ac:dyDescent="0.15">
      <c r="P496" s="10"/>
      <c r="T496" s="11"/>
    </row>
    <row r="497" spans="16:20" x14ac:dyDescent="0.15">
      <c r="P497" s="10"/>
      <c r="T497" s="11"/>
    </row>
    <row r="498" spans="16:20" x14ac:dyDescent="0.15">
      <c r="P498" s="10"/>
      <c r="T498" s="11"/>
    </row>
    <row r="499" spans="16:20" x14ac:dyDescent="0.15">
      <c r="P499" s="10"/>
      <c r="T499" s="11"/>
    </row>
    <row r="500" spans="16:20" x14ac:dyDescent="0.15">
      <c r="P500" s="10"/>
      <c r="T500" s="11"/>
    </row>
    <row r="501" spans="16:20" x14ac:dyDescent="0.15">
      <c r="P501" s="10"/>
      <c r="T501" s="11"/>
    </row>
    <row r="502" spans="16:20" x14ac:dyDescent="0.15">
      <c r="P502" s="10"/>
      <c r="T502" s="11"/>
    </row>
    <row r="503" spans="16:20" x14ac:dyDescent="0.15">
      <c r="P503" s="10"/>
      <c r="T503" s="11"/>
    </row>
    <row r="504" spans="16:20" x14ac:dyDescent="0.15">
      <c r="P504" s="10"/>
      <c r="T504" s="11"/>
    </row>
    <row r="505" spans="16:20" x14ac:dyDescent="0.15">
      <c r="P505" s="10"/>
      <c r="T505" s="11"/>
    </row>
    <row r="506" spans="16:20" x14ac:dyDescent="0.15">
      <c r="P506" s="10"/>
      <c r="T506" s="11"/>
    </row>
    <row r="507" spans="16:20" x14ac:dyDescent="0.15">
      <c r="P507" s="10"/>
      <c r="T507" s="11"/>
    </row>
    <row r="508" spans="16:20" x14ac:dyDescent="0.15">
      <c r="P508" s="10"/>
      <c r="T508" s="11"/>
    </row>
    <row r="509" spans="16:20" x14ac:dyDescent="0.15">
      <c r="P509" s="10"/>
      <c r="T509" s="11"/>
    </row>
    <row r="510" spans="16:20" x14ac:dyDescent="0.15">
      <c r="P510" s="10"/>
      <c r="T510" s="11"/>
    </row>
    <row r="511" spans="16:20" x14ac:dyDescent="0.15">
      <c r="P511" s="10"/>
      <c r="T511" s="11"/>
    </row>
    <row r="512" spans="16:20" x14ac:dyDescent="0.15">
      <c r="P512" s="10"/>
      <c r="T512" s="11"/>
    </row>
    <row r="513" spans="16:20" x14ac:dyDescent="0.15">
      <c r="P513" s="10"/>
      <c r="T513" s="11"/>
    </row>
    <row r="514" spans="16:20" x14ac:dyDescent="0.15">
      <c r="P514" s="10"/>
      <c r="T514" s="11"/>
    </row>
    <row r="515" spans="16:20" x14ac:dyDescent="0.15">
      <c r="P515" s="10"/>
      <c r="T515" s="11"/>
    </row>
    <row r="516" spans="16:20" x14ac:dyDescent="0.15">
      <c r="P516" s="10"/>
      <c r="T516" s="11"/>
    </row>
    <row r="517" spans="16:20" x14ac:dyDescent="0.15">
      <c r="P517" s="10"/>
      <c r="T517" s="11"/>
    </row>
    <row r="518" spans="16:20" x14ac:dyDescent="0.15">
      <c r="P518" s="10"/>
      <c r="T518" s="11"/>
    </row>
    <row r="519" spans="16:20" x14ac:dyDescent="0.15">
      <c r="P519" s="10"/>
      <c r="T519" s="11"/>
    </row>
    <row r="520" spans="16:20" x14ac:dyDescent="0.15">
      <c r="P520" s="10"/>
      <c r="T520" s="11"/>
    </row>
    <row r="521" spans="16:20" x14ac:dyDescent="0.15">
      <c r="P521" s="10"/>
      <c r="T521" s="11"/>
    </row>
    <row r="522" spans="16:20" x14ac:dyDescent="0.15">
      <c r="P522" s="10"/>
      <c r="T522" s="11"/>
    </row>
    <row r="523" spans="16:20" x14ac:dyDescent="0.15">
      <c r="P523" s="10"/>
      <c r="T523" s="11"/>
    </row>
    <row r="524" spans="16:20" x14ac:dyDescent="0.15">
      <c r="P524" s="10"/>
      <c r="T524" s="11"/>
    </row>
    <row r="525" spans="16:20" x14ac:dyDescent="0.15">
      <c r="P525" s="10"/>
      <c r="T525" s="11"/>
    </row>
    <row r="526" spans="16:20" x14ac:dyDescent="0.15">
      <c r="P526" s="10"/>
      <c r="T526" s="11"/>
    </row>
    <row r="527" spans="16:20" x14ac:dyDescent="0.15">
      <c r="P527" s="10"/>
      <c r="T527" s="11"/>
    </row>
    <row r="528" spans="16:20" x14ac:dyDescent="0.15">
      <c r="P528" s="10"/>
      <c r="T528" s="11"/>
    </row>
    <row r="529" spans="16:20" x14ac:dyDescent="0.15">
      <c r="P529" s="10"/>
      <c r="T529" s="11"/>
    </row>
    <row r="530" spans="16:20" x14ac:dyDescent="0.15">
      <c r="P530" s="10"/>
      <c r="T530" s="11"/>
    </row>
    <row r="531" spans="16:20" x14ac:dyDescent="0.15">
      <c r="P531" s="10"/>
      <c r="T531" s="11"/>
    </row>
    <row r="532" spans="16:20" x14ac:dyDescent="0.15">
      <c r="P532" s="10"/>
      <c r="T532" s="11"/>
    </row>
    <row r="533" spans="16:20" x14ac:dyDescent="0.15">
      <c r="P533" s="10"/>
      <c r="T533" s="11"/>
    </row>
    <row r="534" spans="16:20" x14ac:dyDescent="0.15">
      <c r="P534" s="10"/>
      <c r="T534" s="11"/>
    </row>
    <row r="535" spans="16:20" x14ac:dyDescent="0.15">
      <c r="P535" s="10"/>
      <c r="T535" s="11"/>
    </row>
    <row r="536" spans="16:20" x14ac:dyDescent="0.15">
      <c r="P536" s="10"/>
      <c r="T536" s="11"/>
    </row>
    <row r="537" spans="16:20" x14ac:dyDescent="0.15">
      <c r="P537" s="10"/>
      <c r="T537" s="11"/>
    </row>
    <row r="538" spans="16:20" x14ac:dyDescent="0.15">
      <c r="P538" s="10"/>
      <c r="T538" s="11"/>
    </row>
    <row r="539" spans="16:20" x14ac:dyDescent="0.15">
      <c r="P539" s="10"/>
      <c r="T539" s="11"/>
    </row>
    <row r="540" spans="16:20" x14ac:dyDescent="0.15">
      <c r="P540" s="10"/>
      <c r="T540" s="11"/>
    </row>
    <row r="541" spans="16:20" x14ac:dyDescent="0.15">
      <c r="P541" s="10"/>
      <c r="T541" s="11"/>
    </row>
    <row r="542" spans="16:20" x14ac:dyDescent="0.15">
      <c r="P542" s="10"/>
      <c r="T542" s="11"/>
    </row>
    <row r="543" spans="16:20" x14ac:dyDescent="0.15">
      <c r="P543" s="10"/>
      <c r="T543" s="11"/>
    </row>
    <row r="544" spans="16:20" x14ac:dyDescent="0.15">
      <c r="P544" s="10"/>
      <c r="T544" s="11"/>
    </row>
    <row r="545" spans="16:20" x14ac:dyDescent="0.15">
      <c r="P545" s="10"/>
      <c r="T545" s="11"/>
    </row>
    <row r="546" spans="16:20" x14ac:dyDescent="0.15">
      <c r="P546" s="10"/>
      <c r="T546" s="11"/>
    </row>
    <row r="547" spans="16:20" x14ac:dyDescent="0.15">
      <c r="P547" s="10"/>
      <c r="T547" s="11"/>
    </row>
    <row r="548" spans="16:20" x14ac:dyDescent="0.15">
      <c r="P548" s="10"/>
      <c r="T548" s="11"/>
    </row>
    <row r="549" spans="16:20" x14ac:dyDescent="0.15">
      <c r="P549" s="10"/>
      <c r="T549" s="11"/>
    </row>
    <row r="550" spans="16:20" x14ac:dyDescent="0.15">
      <c r="P550" s="10"/>
      <c r="T550" s="11"/>
    </row>
    <row r="551" spans="16:20" x14ac:dyDescent="0.15">
      <c r="P551" s="10"/>
      <c r="T551" s="11"/>
    </row>
    <row r="552" spans="16:20" x14ac:dyDescent="0.15">
      <c r="P552" s="10"/>
      <c r="T552" s="11"/>
    </row>
    <row r="553" spans="16:20" x14ac:dyDescent="0.15">
      <c r="P553" s="10"/>
      <c r="T553" s="11"/>
    </row>
    <row r="554" spans="16:20" x14ac:dyDescent="0.15">
      <c r="P554" s="10"/>
      <c r="T554" s="11"/>
    </row>
    <row r="555" spans="16:20" x14ac:dyDescent="0.15">
      <c r="P555" s="10"/>
      <c r="T555" s="11"/>
    </row>
    <row r="556" spans="16:20" x14ac:dyDescent="0.15">
      <c r="P556" s="10"/>
      <c r="T556" s="11"/>
    </row>
    <row r="557" spans="16:20" x14ac:dyDescent="0.15">
      <c r="P557" s="10"/>
      <c r="T557" s="11"/>
    </row>
    <row r="558" spans="16:20" x14ac:dyDescent="0.15">
      <c r="P558" s="10"/>
      <c r="T558" s="11"/>
    </row>
    <row r="559" spans="16:20" x14ac:dyDescent="0.15">
      <c r="P559" s="10"/>
      <c r="T559" s="11"/>
    </row>
    <row r="560" spans="16:20" x14ac:dyDescent="0.15">
      <c r="P560" s="10"/>
      <c r="T560" s="11"/>
    </row>
    <row r="561" spans="16:20" x14ac:dyDescent="0.15">
      <c r="P561" s="10"/>
      <c r="T561" s="11"/>
    </row>
    <row r="562" spans="16:20" x14ac:dyDescent="0.15">
      <c r="P562" s="10"/>
      <c r="T562" s="11"/>
    </row>
    <row r="563" spans="16:20" x14ac:dyDescent="0.15">
      <c r="P563" s="10"/>
      <c r="T563" s="11"/>
    </row>
    <row r="564" spans="16:20" x14ac:dyDescent="0.15">
      <c r="P564" s="10"/>
      <c r="T564" s="11"/>
    </row>
    <row r="565" spans="16:20" x14ac:dyDescent="0.15">
      <c r="P565" s="10"/>
      <c r="T565" s="11"/>
    </row>
    <row r="566" spans="16:20" x14ac:dyDescent="0.15">
      <c r="P566" s="10"/>
      <c r="T566" s="11"/>
    </row>
    <row r="567" spans="16:20" x14ac:dyDescent="0.15">
      <c r="P567" s="10"/>
      <c r="T567" s="11"/>
    </row>
    <row r="568" spans="16:20" x14ac:dyDescent="0.15">
      <c r="P568" s="10"/>
      <c r="T568" s="11"/>
    </row>
    <row r="569" spans="16:20" x14ac:dyDescent="0.15">
      <c r="P569" s="10"/>
      <c r="T569" s="11"/>
    </row>
    <row r="570" spans="16:20" x14ac:dyDescent="0.15">
      <c r="P570" s="10"/>
      <c r="T570" s="11"/>
    </row>
    <row r="571" spans="16:20" x14ac:dyDescent="0.15">
      <c r="P571" s="10"/>
      <c r="T571" s="11"/>
    </row>
    <row r="572" spans="16:20" x14ac:dyDescent="0.15">
      <c r="P572" s="10"/>
      <c r="T572" s="11"/>
    </row>
    <row r="573" spans="16:20" x14ac:dyDescent="0.15">
      <c r="P573" s="10"/>
      <c r="T573" s="11"/>
    </row>
    <row r="574" spans="16:20" x14ac:dyDescent="0.15">
      <c r="P574" s="10"/>
      <c r="T574" s="11"/>
    </row>
    <row r="575" spans="16:20" x14ac:dyDescent="0.15">
      <c r="P575" s="10"/>
      <c r="T575" s="11"/>
    </row>
    <row r="576" spans="16:20" x14ac:dyDescent="0.15">
      <c r="P576" s="10"/>
      <c r="T576" s="11"/>
    </row>
    <row r="577" spans="16:20" x14ac:dyDescent="0.15">
      <c r="P577" s="10"/>
      <c r="T577" s="11"/>
    </row>
    <row r="578" spans="16:20" x14ac:dyDescent="0.15">
      <c r="P578" s="10"/>
      <c r="T578" s="11"/>
    </row>
    <row r="579" spans="16:20" x14ac:dyDescent="0.15">
      <c r="P579" s="10"/>
      <c r="T579" s="11"/>
    </row>
    <row r="580" spans="16:20" x14ac:dyDescent="0.15">
      <c r="P580" s="10"/>
      <c r="T580" s="11"/>
    </row>
    <row r="581" spans="16:20" x14ac:dyDescent="0.15">
      <c r="P581" s="10"/>
      <c r="T581" s="11"/>
    </row>
    <row r="582" spans="16:20" x14ac:dyDescent="0.15">
      <c r="P582" s="10"/>
      <c r="T582" s="11"/>
    </row>
    <row r="583" spans="16:20" x14ac:dyDescent="0.15">
      <c r="P583" s="10"/>
      <c r="T583" s="11"/>
    </row>
    <row r="584" spans="16:20" x14ac:dyDescent="0.15">
      <c r="P584" s="10"/>
      <c r="T584" s="11"/>
    </row>
    <row r="585" spans="16:20" x14ac:dyDescent="0.15">
      <c r="P585" s="10"/>
      <c r="T585" s="11"/>
    </row>
    <row r="586" spans="16:20" x14ac:dyDescent="0.15">
      <c r="P586" s="10"/>
      <c r="T586" s="11"/>
    </row>
    <row r="587" spans="16:20" x14ac:dyDescent="0.15">
      <c r="P587" s="10"/>
      <c r="T587" s="11"/>
    </row>
    <row r="588" spans="16:20" x14ac:dyDescent="0.15">
      <c r="P588" s="10"/>
      <c r="T588" s="11"/>
    </row>
    <row r="589" spans="16:20" x14ac:dyDescent="0.15">
      <c r="P589" s="10"/>
      <c r="T589" s="11"/>
    </row>
    <row r="590" spans="16:20" x14ac:dyDescent="0.15">
      <c r="P590" s="10"/>
      <c r="T590" s="11"/>
    </row>
    <row r="591" spans="16:20" x14ac:dyDescent="0.15">
      <c r="P591" s="10"/>
      <c r="T591" s="11"/>
    </row>
    <row r="592" spans="16:20" x14ac:dyDescent="0.15">
      <c r="P592" s="10"/>
      <c r="T592" s="11"/>
    </row>
    <row r="593" spans="16:20" x14ac:dyDescent="0.15">
      <c r="P593" s="10"/>
      <c r="T593" s="11"/>
    </row>
    <row r="594" spans="16:20" x14ac:dyDescent="0.15">
      <c r="P594" s="10"/>
      <c r="T594" s="11"/>
    </row>
    <row r="595" spans="16:20" x14ac:dyDescent="0.15">
      <c r="P595" s="10"/>
      <c r="T595" s="11"/>
    </row>
    <row r="596" spans="16:20" x14ac:dyDescent="0.15">
      <c r="P596" s="10"/>
      <c r="T596" s="11"/>
    </row>
    <row r="597" spans="16:20" x14ac:dyDescent="0.15">
      <c r="P597" s="10"/>
      <c r="T597" s="11"/>
    </row>
    <row r="598" spans="16:20" x14ac:dyDescent="0.15">
      <c r="P598" s="10"/>
      <c r="T598" s="11"/>
    </row>
    <row r="599" spans="16:20" x14ac:dyDescent="0.15">
      <c r="P599" s="10"/>
      <c r="T599" s="11"/>
    </row>
    <row r="600" spans="16:20" x14ac:dyDescent="0.15">
      <c r="P600" s="10"/>
      <c r="T600" s="11"/>
    </row>
    <row r="601" spans="16:20" x14ac:dyDescent="0.15">
      <c r="P601" s="10"/>
      <c r="T601" s="11"/>
    </row>
    <row r="602" spans="16:20" x14ac:dyDescent="0.15">
      <c r="P602" s="10"/>
      <c r="T602" s="11"/>
    </row>
    <row r="603" spans="16:20" x14ac:dyDescent="0.15">
      <c r="P603" s="10"/>
      <c r="T603" s="11"/>
    </row>
    <row r="604" spans="16:20" x14ac:dyDescent="0.15">
      <c r="P604" s="10"/>
      <c r="T604" s="11"/>
    </row>
    <row r="605" spans="16:20" x14ac:dyDescent="0.15">
      <c r="P605" s="10"/>
      <c r="T605" s="11"/>
    </row>
    <row r="606" spans="16:20" x14ac:dyDescent="0.15">
      <c r="P606" s="10"/>
      <c r="T606" s="11"/>
    </row>
    <row r="607" spans="16:20" x14ac:dyDescent="0.15">
      <c r="P607" s="10"/>
      <c r="T607" s="11"/>
    </row>
    <row r="608" spans="16:20" x14ac:dyDescent="0.15">
      <c r="P608" s="10"/>
      <c r="T608" s="11"/>
    </row>
    <row r="609" spans="16:20" x14ac:dyDescent="0.15">
      <c r="P609" s="10"/>
      <c r="T609" s="11"/>
    </row>
    <row r="610" spans="16:20" x14ac:dyDescent="0.15">
      <c r="P610" s="10"/>
      <c r="T610" s="11"/>
    </row>
    <row r="611" spans="16:20" x14ac:dyDescent="0.15">
      <c r="P611" s="10"/>
      <c r="T611" s="11"/>
    </row>
    <row r="612" spans="16:20" x14ac:dyDescent="0.15">
      <c r="P612" s="10"/>
      <c r="T612" s="11"/>
    </row>
    <row r="613" spans="16:20" x14ac:dyDescent="0.15">
      <c r="P613" s="10"/>
    </row>
    <row r="614" spans="16:20" x14ac:dyDescent="0.15">
      <c r="P614" s="10"/>
    </row>
    <row r="615" spans="16:20" x14ac:dyDescent="0.15">
      <c r="P615" s="10"/>
    </row>
    <row r="616" spans="16:20" x14ac:dyDescent="0.15">
      <c r="P616" s="10"/>
    </row>
    <row r="617" spans="16:20" x14ac:dyDescent="0.15">
      <c r="P617" s="10"/>
    </row>
    <row r="618" spans="16:20" x14ac:dyDescent="0.15">
      <c r="P618" s="10"/>
    </row>
    <row r="619" spans="16:20" x14ac:dyDescent="0.15">
      <c r="P619" s="10"/>
    </row>
    <row r="620" spans="16:20" x14ac:dyDescent="0.15">
      <c r="P620" s="10"/>
    </row>
    <row r="621" spans="16:20" x14ac:dyDescent="0.15">
      <c r="P621" s="10"/>
    </row>
    <row r="622" spans="16:20" x14ac:dyDescent="0.15">
      <c r="P622" s="10"/>
    </row>
    <row r="623" spans="16:20" x14ac:dyDescent="0.15">
      <c r="P623" s="10"/>
    </row>
    <row r="624" spans="16:20" x14ac:dyDescent="0.15">
      <c r="P624" s="10"/>
    </row>
    <row r="625" spans="16:16" x14ac:dyDescent="0.15">
      <c r="P625" s="10"/>
    </row>
    <row r="626" spans="16:16" x14ac:dyDescent="0.15">
      <c r="P626" s="10"/>
    </row>
    <row r="627" spans="16:16" x14ac:dyDescent="0.15">
      <c r="P627" s="10"/>
    </row>
    <row r="628" spans="16:16" x14ac:dyDescent="0.15">
      <c r="P628" s="10"/>
    </row>
    <row r="629" spans="16:16" x14ac:dyDescent="0.15">
      <c r="P629" s="10"/>
    </row>
    <row r="630" spans="16:16" x14ac:dyDescent="0.15">
      <c r="P630" s="10"/>
    </row>
    <row r="631" spans="16:16" x14ac:dyDescent="0.15">
      <c r="P631" s="10"/>
    </row>
    <row r="632" spans="16:16" x14ac:dyDescent="0.15">
      <c r="P632" s="10"/>
    </row>
    <row r="633" spans="16:16" x14ac:dyDescent="0.15">
      <c r="P633" s="10"/>
    </row>
    <row r="634" spans="16:16" x14ac:dyDescent="0.15">
      <c r="P634" s="10"/>
    </row>
    <row r="635" spans="16:16" x14ac:dyDescent="0.15">
      <c r="P635" s="10"/>
    </row>
    <row r="636" spans="16:16" x14ac:dyDescent="0.15">
      <c r="P636" s="10"/>
    </row>
    <row r="637" spans="16:16" x14ac:dyDescent="0.15">
      <c r="P637" s="10"/>
    </row>
    <row r="638" spans="16:16" x14ac:dyDescent="0.15">
      <c r="P638" s="10"/>
    </row>
    <row r="639" spans="16:16" x14ac:dyDescent="0.15">
      <c r="P639" s="10"/>
    </row>
    <row r="640" spans="16:16" x14ac:dyDescent="0.15">
      <c r="P640" s="10"/>
    </row>
    <row r="641" spans="16:16" x14ac:dyDescent="0.15">
      <c r="P641" s="10"/>
    </row>
    <row r="642" spans="16:16" x14ac:dyDescent="0.15">
      <c r="P642" s="10"/>
    </row>
    <row r="643" spans="16:16" x14ac:dyDescent="0.15">
      <c r="P643" s="10"/>
    </row>
    <row r="644" spans="16:16" x14ac:dyDescent="0.15">
      <c r="P644" s="10"/>
    </row>
    <row r="645" spans="16:16" x14ac:dyDescent="0.15">
      <c r="P645" s="10"/>
    </row>
    <row r="646" spans="16:16" x14ac:dyDescent="0.15">
      <c r="P646" s="10"/>
    </row>
    <row r="647" spans="16:16" x14ac:dyDescent="0.15">
      <c r="P647" s="10"/>
    </row>
    <row r="648" spans="16:16" x14ac:dyDescent="0.15">
      <c r="P648" s="10"/>
    </row>
    <row r="649" spans="16:16" x14ac:dyDescent="0.15">
      <c r="P649" s="10"/>
    </row>
    <row r="650" spans="16:16" x14ac:dyDescent="0.15">
      <c r="P650" s="10"/>
    </row>
    <row r="651" spans="16:16" x14ac:dyDescent="0.15">
      <c r="P651" s="10"/>
    </row>
    <row r="652" spans="16:16" x14ac:dyDescent="0.15">
      <c r="P652" s="10"/>
    </row>
    <row r="653" spans="16:16" x14ac:dyDescent="0.15">
      <c r="P653" s="10"/>
    </row>
    <row r="654" spans="16:16" x14ac:dyDescent="0.15">
      <c r="P654" s="10"/>
    </row>
    <row r="655" spans="16:16" x14ac:dyDescent="0.15">
      <c r="P655" s="10"/>
    </row>
    <row r="656" spans="16:16" x14ac:dyDescent="0.15">
      <c r="P656" s="10"/>
    </row>
    <row r="657" spans="16:16" x14ac:dyDescent="0.15">
      <c r="P657" s="10"/>
    </row>
    <row r="658" spans="16:16" x14ac:dyDescent="0.15">
      <c r="P658" s="10"/>
    </row>
    <row r="659" spans="16:16" x14ac:dyDescent="0.15">
      <c r="P659" s="10"/>
    </row>
    <row r="660" spans="16:16" x14ac:dyDescent="0.15">
      <c r="P660" s="10"/>
    </row>
    <row r="661" spans="16:16" x14ac:dyDescent="0.15">
      <c r="P661" s="10"/>
    </row>
    <row r="662" spans="16:16" x14ac:dyDescent="0.15">
      <c r="P662" s="10"/>
    </row>
    <row r="663" spans="16:16" x14ac:dyDescent="0.15">
      <c r="P663" s="10"/>
    </row>
    <row r="664" spans="16:16" x14ac:dyDescent="0.15">
      <c r="P664" s="10"/>
    </row>
    <row r="665" spans="16:16" x14ac:dyDescent="0.15">
      <c r="P665" s="10"/>
    </row>
    <row r="666" spans="16:16" x14ac:dyDescent="0.15">
      <c r="P666" s="10"/>
    </row>
    <row r="667" spans="16:16" x14ac:dyDescent="0.15">
      <c r="P667" s="10"/>
    </row>
    <row r="668" spans="16:16" x14ac:dyDescent="0.15">
      <c r="P668" s="10"/>
    </row>
    <row r="669" spans="16:16" x14ac:dyDescent="0.15">
      <c r="P669" s="10"/>
    </row>
    <row r="670" spans="16:16" x14ac:dyDescent="0.15">
      <c r="P670" s="10"/>
    </row>
    <row r="671" spans="16:16" x14ac:dyDescent="0.15">
      <c r="P671" s="10"/>
    </row>
    <row r="672" spans="16:16" x14ac:dyDescent="0.15">
      <c r="P672" s="10"/>
    </row>
    <row r="673" spans="16:16" x14ac:dyDescent="0.15">
      <c r="P673" s="10"/>
    </row>
    <row r="674" spans="16:16" x14ac:dyDescent="0.15">
      <c r="P674" s="10"/>
    </row>
    <row r="675" spans="16:16" x14ac:dyDescent="0.15">
      <c r="P675" s="10"/>
    </row>
    <row r="676" spans="16:16" x14ac:dyDescent="0.15">
      <c r="P676" s="10"/>
    </row>
    <row r="677" spans="16:16" x14ac:dyDescent="0.15">
      <c r="P677" s="10"/>
    </row>
    <row r="678" spans="16:16" x14ac:dyDescent="0.15">
      <c r="P678" s="10"/>
    </row>
    <row r="679" spans="16:16" x14ac:dyDescent="0.15">
      <c r="P679" s="10"/>
    </row>
    <row r="680" spans="16:16" x14ac:dyDescent="0.15">
      <c r="P680" s="10"/>
    </row>
    <row r="681" spans="16:16" x14ac:dyDescent="0.15">
      <c r="P681" s="10"/>
    </row>
    <row r="682" spans="16:16" x14ac:dyDescent="0.15">
      <c r="P682" s="10"/>
    </row>
    <row r="683" spans="16:16" x14ac:dyDescent="0.15">
      <c r="P683" s="10"/>
    </row>
    <row r="684" spans="16:16" x14ac:dyDescent="0.15">
      <c r="P684" s="10"/>
    </row>
    <row r="685" spans="16:16" x14ac:dyDescent="0.15">
      <c r="P685" s="10"/>
    </row>
    <row r="686" spans="16:16" x14ac:dyDescent="0.15">
      <c r="P686" s="10"/>
    </row>
    <row r="687" spans="16:16" x14ac:dyDescent="0.15">
      <c r="P687" s="10"/>
    </row>
    <row r="688" spans="16:16" x14ac:dyDescent="0.15">
      <c r="P688" s="10"/>
    </row>
    <row r="689" spans="16:16" x14ac:dyDescent="0.15">
      <c r="P689" s="10"/>
    </row>
    <row r="690" spans="16:16" x14ac:dyDescent="0.15">
      <c r="P690" s="10"/>
    </row>
    <row r="691" spans="16:16" x14ac:dyDescent="0.15">
      <c r="P691" s="10"/>
    </row>
    <row r="692" spans="16:16" x14ac:dyDescent="0.15">
      <c r="P692" s="10"/>
    </row>
    <row r="693" spans="16:16" x14ac:dyDescent="0.15">
      <c r="P693" s="10"/>
    </row>
    <row r="694" spans="16:16" x14ac:dyDescent="0.15">
      <c r="P694" s="10"/>
    </row>
    <row r="695" spans="16:16" x14ac:dyDescent="0.15">
      <c r="P695" s="10"/>
    </row>
    <row r="696" spans="16:16" x14ac:dyDescent="0.15">
      <c r="P696" s="10"/>
    </row>
    <row r="697" spans="16:16" x14ac:dyDescent="0.15">
      <c r="P697" s="10"/>
    </row>
    <row r="698" spans="16:16" x14ac:dyDescent="0.15">
      <c r="P698" s="10"/>
    </row>
    <row r="699" spans="16:16" x14ac:dyDescent="0.15">
      <c r="P699" s="10"/>
    </row>
    <row r="700" spans="16:16" x14ac:dyDescent="0.15">
      <c r="P700" s="10"/>
    </row>
    <row r="701" spans="16:16" x14ac:dyDescent="0.15">
      <c r="P701" s="10"/>
    </row>
    <row r="702" spans="16:16" x14ac:dyDescent="0.15">
      <c r="P702" s="10"/>
    </row>
    <row r="703" spans="16:16" x14ac:dyDescent="0.15">
      <c r="P703" s="10"/>
    </row>
    <row r="704" spans="16:16" x14ac:dyDescent="0.15">
      <c r="P704" s="10"/>
    </row>
    <row r="705" spans="16:16" x14ac:dyDescent="0.15">
      <c r="P705" s="10"/>
    </row>
    <row r="706" spans="16:16" x14ac:dyDescent="0.15">
      <c r="P706" s="10"/>
    </row>
    <row r="707" spans="16:16" x14ac:dyDescent="0.15">
      <c r="P707" s="10"/>
    </row>
    <row r="708" spans="16:16" x14ac:dyDescent="0.15">
      <c r="P708" s="10"/>
    </row>
    <row r="709" spans="16:16" x14ac:dyDescent="0.15">
      <c r="P709" s="10"/>
    </row>
    <row r="710" spans="16:16" x14ac:dyDescent="0.15">
      <c r="P710" s="10"/>
    </row>
    <row r="711" spans="16:16" x14ac:dyDescent="0.15">
      <c r="P711" s="10"/>
    </row>
    <row r="712" spans="16:16" x14ac:dyDescent="0.15">
      <c r="P712" s="10"/>
    </row>
    <row r="713" spans="16:16" x14ac:dyDescent="0.15">
      <c r="P713" s="10"/>
    </row>
    <row r="714" spans="16:16" x14ac:dyDescent="0.15">
      <c r="P714" s="10"/>
    </row>
    <row r="715" spans="16:16" x14ac:dyDescent="0.15">
      <c r="P715" s="10"/>
    </row>
    <row r="716" spans="16:16" x14ac:dyDescent="0.15">
      <c r="P716" s="10"/>
    </row>
    <row r="717" spans="16:16" x14ac:dyDescent="0.15">
      <c r="P717" s="10"/>
    </row>
    <row r="718" spans="16:16" x14ac:dyDescent="0.15">
      <c r="P718" s="10"/>
    </row>
    <row r="719" spans="16:16" x14ac:dyDescent="0.15">
      <c r="P719" s="10"/>
    </row>
    <row r="720" spans="16:16" x14ac:dyDescent="0.15">
      <c r="P720" s="10"/>
    </row>
    <row r="721" spans="16:16" x14ac:dyDescent="0.15">
      <c r="P721" s="10"/>
    </row>
    <row r="722" spans="16:16" x14ac:dyDescent="0.15">
      <c r="P722" s="10"/>
    </row>
    <row r="723" spans="16:16" x14ac:dyDescent="0.15">
      <c r="P723" s="10"/>
    </row>
    <row r="724" spans="16:16" x14ac:dyDescent="0.15">
      <c r="P724" s="10"/>
    </row>
    <row r="725" spans="16:16" x14ac:dyDescent="0.15">
      <c r="P725" s="10"/>
    </row>
    <row r="726" spans="16:16" x14ac:dyDescent="0.15">
      <c r="P726" s="10"/>
    </row>
    <row r="727" spans="16:16" x14ac:dyDescent="0.15">
      <c r="P727" s="10"/>
    </row>
    <row r="728" spans="16:16" x14ac:dyDescent="0.15">
      <c r="P728" s="10"/>
    </row>
    <row r="729" spans="16:16" x14ac:dyDescent="0.15">
      <c r="P729" s="10"/>
    </row>
    <row r="730" spans="16:16" x14ac:dyDescent="0.15">
      <c r="P730" s="10"/>
    </row>
    <row r="731" spans="16:16" x14ac:dyDescent="0.15">
      <c r="P731" s="10"/>
    </row>
  </sheetData>
  <sortState xmlns:xlrd2="http://schemas.microsoft.com/office/spreadsheetml/2017/richdata2" ref="L2:U447">
    <sortCondition descending="1" ref="N2:N447"/>
    <sortCondition descending="1" ref="O2:O447"/>
    <sortCondition ref="L2:L447"/>
  </sortState>
  <phoneticPr fontId="2" type="noConversion"/>
  <conditionalFormatting sqref="A2:C3 E2:H3 A4:H11">
    <cfRule type="expression" dxfId="76" priority="19">
      <formula>MOD(ROW(),1)=0</formula>
    </cfRule>
  </conditionalFormatting>
  <conditionalFormatting sqref="L2:N3 P2:S3 L5:N11 L4:M4 P5:S11">
    <cfRule type="expression" dxfId="75" priority="18">
      <formula>MOD(ROW(),1)=0</formula>
    </cfRule>
  </conditionalFormatting>
  <conditionalFormatting sqref="D2:D3">
    <cfRule type="expression" dxfId="74" priority="14">
      <formula>MOD(ROW(),1)=0</formula>
    </cfRule>
  </conditionalFormatting>
  <conditionalFormatting sqref="X347:X348">
    <cfRule type="expression" dxfId="73" priority="10">
      <formula>MOD(ROW(),1)=0</formula>
    </cfRule>
  </conditionalFormatting>
  <conditionalFormatting sqref="Y347:AE348">
    <cfRule type="expression" dxfId="72" priority="9">
      <formula>MOD(ROW(),1)=0</formula>
    </cfRule>
  </conditionalFormatting>
  <conditionalFormatting sqref="N4 P4:S4">
    <cfRule type="expression" dxfId="71" priority="3">
      <formula>MOD(ROW(),1)=0</formula>
    </cfRule>
  </conditionalFormatting>
  <conditionalFormatting sqref="O2:O11">
    <cfRule type="expression" dxfId="70" priority="1">
      <formula>MOD(ROW(),1)=0</formula>
    </cfRule>
  </conditionalFormatting>
  <pageMargins left="0.75" right="0.75" top="1" bottom="1" header="0.5" footer="0.5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RushYrds">
                <anchor moveWithCells="1" sizeWithCells="1">
                  <from>
                    <xdr:col>22</xdr:col>
                    <xdr:colOff>25400</xdr:colOff>
                    <xdr:row>2</xdr:row>
                    <xdr:rowOff>50800</xdr:rowOff>
                  </from>
                  <to>
                    <xdr:col>23</xdr:col>
                    <xdr:colOff>266700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RushAvg">
                <anchor moveWithCells="1" sizeWithCells="1">
                  <from>
                    <xdr:col>22</xdr:col>
                    <xdr:colOff>12700</xdr:colOff>
                    <xdr:row>9</xdr:row>
                    <xdr:rowOff>25400</xdr:rowOff>
                  </from>
                  <to>
                    <xdr:col>23</xdr:col>
                    <xdr:colOff>304800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Button 3">
              <controlPr defaultSize="0" print="0" autoFill="0" autoPict="0" macro="[0]!Recs">
                <anchor moveWithCells="1" sizeWithCells="1">
                  <from>
                    <xdr:col>22</xdr:col>
                    <xdr:colOff>38100</xdr:colOff>
                    <xdr:row>16</xdr:row>
                    <xdr:rowOff>63500</xdr:rowOff>
                  </from>
                  <to>
                    <xdr:col>23</xdr:col>
                    <xdr:colOff>279400</xdr:colOff>
                    <xdr:row>22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Button 4">
              <controlPr defaultSize="0" print="0" autoFill="0" autoPict="0" macro="[0]!RecYrds">
                <anchor moveWithCells="1" sizeWithCells="1">
                  <from>
                    <xdr:col>22</xdr:col>
                    <xdr:colOff>50800</xdr:colOff>
                    <xdr:row>23</xdr:row>
                    <xdr:rowOff>63500</xdr:rowOff>
                  </from>
                  <to>
                    <xdr:col>23</xdr:col>
                    <xdr:colOff>292100</xdr:colOff>
                    <xdr:row>29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Button 5">
              <controlPr defaultSize="0" print="0" autoFill="0" autoPict="0" macro="[0]!RecYPC">
                <anchor moveWithCells="1" sizeWithCells="1">
                  <from>
                    <xdr:col>22</xdr:col>
                    <xdr:colOff>38100</xdr:colOff>
                    <xdr:row>30</xdr:row>
                    <xdr:rowOff>50800</xdr:rowOff>
                  </from>
                  <to>
                    <xdr:col>23</xdr:col>
                    <xdr:colOff>279400</xdr:colOff>
                    <xdr:row>36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Z417"/>
  <sheetViews>
    <sheetView zoomScale="125" zoomScaleNormal="125" zoomScalePageLayoutView="125" workbookViewId="0">
      <pane ySplit="1" topLeftCell="A2" activePane="bottomLeft" state="frozen"/>
      <selection pane="bottomLeft" activeCell="K1" sqref="K1"/>
    </sheetView>
  </sheetViews>
  <sheetFormatPr baseColWidth="10" defaultColWidth="8.83203125" defaultRowHeight="13" x14ac:dyDescent="0.15"/>
  <cols>
    <col min="1" max="1" width="17" customWidth="1"/>
    <col min="2" max="2" width="7.5" customWidth="1"/>
    <col min="3" max="3" width="5.1640625" customWidth="1"/>
    <col min="4" max="4" width="6" customWidth="1"/>
    <col min="5" max="5" width="5.83203125" customWidth="1"/>
    <col min="6" max="6" width="5.5" customWidth="1"/>
    <col min="7" max="7" width="4.5" customWidth="1"/>
    <col min="8" max="8" width="5.5" customWidth="1"/>
    <col min="9" max="10" width="4.5" customWidth="1"/>
    <col min="11" max="11" width="13.1640625" customWidth="1"/>
    <col min="12" max="12" width="8" customWidth="1"/>
    <col min="13" max="13" width="5.1640625" customWidth="1"/>
    <col min="14" max="14" width="6" customWidth="1"/>
    <col min="15" max="15" width="4.83203125" customWidth="1"/>
    <col min="16" max="16" width="6.5" customWidth="1"/>
  </cols>
  <sheetData>
    <row r="1" spans="1:16" x14ac:dyDescent="0.15">
      <c r="A1" s="2" t="s">
        <v>77</v>
      </c>
      <c r="B1" s="2"/>
      <c r="C1" s="7" t="s">
        <v>78</v>
      </c>
      <c r="D1" s="7" t="s">
        <v>56</v>
      </c>
      <c r="E1" s="7" t="s">
        <v>57</v>
      </c>
      <c r="F1" s="7" t="s">
        <v>58</v>
      </c>
      <c r="G1" s="7" t="s">
        <v>59</v>
      </c>
      <c r="H1" s="7" t="s">
        <v>60</v>
      </c>
      <c r="K1" s="7" t="s">
        <v>103</v>
      </c>
      <c r="L1" s="7"/>
      <c r="M1" s="7" t="s">
        <v>78</v>
      </c>
      <c r="N1" s="7" t="s">
        <v>56</v>
      </c>
      <c r="P1" s="7" t="s">
        <v>94</v>
      </c>
    </row>
    <row r="2" spans="1:16" x14ac:dyDescent="0.15">
      <c r="A2" s="2" t="str">
        <f>'[14]Cumulative Stats'!A185</f>
        <v>Lush</v>
      </c>
      <c r="B2" s="2" t="str">
        <f>'[14]Cumulative Stats'!B185</f>
        <v>Phi</v>
      </c>
      <c r="C2" s="2">
        <f>'[14]Cumulative Stats'!C185</f>
        <v>12</v>
      </c>
      <c r="D2" s="2">
        <f>'[14]Cumulative Stats'!D185</f>
        <v>129</v>
      </c>
      <c r="E2" s="10">
        <f>'[14]Cumulative Stats'!E185</f>
        <v>10.75</v>
      </c>
      <c r="F2" s="2">
        <f>'[14]Cumulative Stats'!F185</f>
        <v>42</v>
      </c>
      <c r="G2" s="2">
        <f>'[14]Cumulative Stats'!G185</f>
        <v>0</v>
      </c>
      <c r="H2" s="2">
        <f>'[14]Cumulative Stats'!H185</f>
        <v>0</v>
      </c>
      <c r="K2" s="2" t="str">
        <f>'[1]Cumulative Stats'!A200</f>
        <v>Lee</v>
      </c>
      <c r="L2" s="2" t="str">
        <f>'[1]Cumulative Stats'!B200</f>
        <v>Arz</v>
      </c>
      <c r="M2" s="10">
        <f>'[1]Cumulative Stats'!C200</f>
        <v>27</v>
      </c>
      <c r="N2" s="10">
        <f>'[1]Cumulative Stats'!D200</f>
        <v>193.5</v>
      </c>
      <c r="O2" s="2">
        <f>'[1]Cumulative Stats'!E200</f>
        <v>0</v>
      </c>
      <c r="P2" s="10">
        <f>'[1]Cumulative Stats'!F200</f>
        <v>20</v>
      </c>
    </row>
    <row r="3" spans="1:16" x14ac:dyDescent="0.15">
      <c r="A3" s="2" t="str">
        <f>'[2]Cumulative Stats'!A180</f>
        <v>Clanton</v>
      </c>
      <c r="B3" s="2" t="str">
        <f>'[2]Cumulative Stats'!B180</f>
        <v>Bir</v>
      </c>
      <c r="C3" s="2">
        <f>'[2]Cumulative Stats'!C180</f>
        <v>11</v>
      </c>
      <c r="D3" s="2">
        <f>'[2]Cumulative Stats'!D180</f>
        <v>288</v>
      </c>
      <c r="E3" s="10">
        <f>'[2]Cumulative Stats'!E180</f>
        <v>26.181818181818183</v>
      </c>
      <c r="F3" s="2">
        <f>'[2]Cumulative Stats'!F180</f>
        <v>84</v>
      </c>
      <c r="G3" s="2">
        <f>'[2]Cumulative Stats'!G180</f>
        <v>2</v>
      </c>
      <c r="H3" s="2">
        <f>'[2]Cumulative Stats'!H180</f>
        <v>0</v>
      </c>
      <c r="K3" s="2" t="str">
        <f>'[1]Cumulative Stats'!A199</f>
        <v>Lathrop</v>
      </c>
      <c r="L3" s="2" t="str">
        <f>'[1]Cumulative Stats'!B199</f>
        <v>Arz</v>
      </c>
      <c r="M3" s="10">
        <f>'[1]Cumulative Stats'!C199</f>
        <v>17</v>
      </c>
      <c r="N3" s="10">
        <f>'[1]Cumulative Stats'!D199</f>
        <v>136</v>
      </c>
      <c r="O3" s="2">
        <f>'[1]Cumulative Stats'!E199</f>
        <v>0</v>
      </c>
      <c r="P3" s="10">
        <f>'[1]Cumulative Stats'!F199</f>
        <v>13</v>
      </c>
    </row>
    <row r="4" spans="1:16" x14ac:dyDescent="0.15">
      <c r="A4" s="2" t="str">
        <f>'[7]Cumulative Stats'!A189</f>
        <v>West,T</v>
      </c>
      <c r="B4" s="2" t="str">
        <f>'[7]Cumulative Stats'!B189</f>
        <v>LA</v>
      </c>
      <c r="C4" s="2">
        <f>'[7]Cumulative Stats'!C189</f>
        <v>10</v>
      </c>
      <c r="D4" s="2">
        <f>'[7]Cumulative Stats'!D189</f>
        <v>281</v>
      </c>
      <c r="E4" s="10">
        <f>'[7]Cumulative Stats'!E189</f>
        <v>28.1</v>
      </c>
      <c r="F4" s="2">
        <f>'[7]Cumulative Stats'!F189</f>
        <v>56</v>
      </c>
      <c r="G4" s="2">
        <f>'[7]Cumulative Stats'!G189</f>
        <v>2</v>
      </c>
      <c r="H4" s="2">
        <f>'[7]Cumulative Stats'!H189</f>
        <v>0</v>
      </c>
      <c r="K4" s="2" t="str">
        <f>'[15]Cumulative Stats'!A195</f>
        <v>Clancy</v>
      </c>
      <c r="L4" s="2" t="str">
        <f>'[15]Cumulative Stats'!B195</f>
        <v>Pit</v>
      </c>
      <c r="M4" s="10">
        <f>'[15]Cumulative Stats'!C195</f>
        <v>15.5</v>
      </c>
      <c r="N4" s="10">
        <f>'[15]Cumulative Stats'!D195</f>
        <v>119</v>
      </c>
      <c r="O4" s="2">
        <f>'[15]Cumulative Stats'!E195</f>
        <v>0</v>
      </c>
      <c r="P4" s="10">
        <f>'[15]Cumulative Stats'!F195</f>
        <v>16</v>
      </c>
    </row>
    <row r="5" spans="1:16" x14ac:dyDescent="0.15">
      <c r="A5" s="2" t="str">
        <f>'[12]Cumulative Stats'!A186</f>
        <v>Quinn</v>
      </c>
      <c r="B5" s="2" t="str">
        <f>'[12]Cumulative Stats'!B186</f>
        <v>Oak</v>
      </c>
      <c r="C5" s="2">
        <f>'[12]Cumulative Stats'!C186</f>
        <v>10</v>
      </c>
      <c r="D5" s="2">
        <f>'[12]Cumulative Stats'!D186</f>
        <v>147</v>
      </c>
      <c r="E5" s="10">
        <f>'[12]Cumulative Stats'!E186</f>
        <v>14.7</v>
      </c>
      <c r="F5" s="2">
        <f>'[12]Cumulative Stats'!F186</f>
        <v>27</v>
      </c>
      <c r="G5" s="2">
        <f>'[12]Cumulative Stats'!G186</f>
        <v>0</v>
      </c>
      <c r="H5" s="2">
        <f>'[12]Cumulative Stats'!H186</f>
        <v>0</v>
      </c>
      <c r="K5" s="2" t="str">
        <f>'[1]Cumulative Stats'!A201</f>
        <v>Lorch</v>
      </c>
      <c r="L5" s="2" t="str">
        <f>'[1]Cumulative Stats'!B201</f>
        <v>Arz</v>
      </c>
      <c r="M5" s="10">
        <f>'[1]Cumulative Stats'!C201</f>
        <v>15.5</v>
      </c>
      <c r="N5" s="10">
        <f>'[1]Cumulative Stats'!D201</f>
        <v>111.5</v>
      </c>
      <c r="O5" s="2">
        <f>'[1]Cumulative Stats'!E201</f>
        <v>0</v>
      </c>
      <c r="P5" s="10">
        <f>'[1]Cumulative Stats'!F201</f>
        <v>13.5</v>
      </c>
    </row>
    <row r="6" spans="1:16" x14ac:dyDescent="0.15">
      <c r="A6" s="2" t="str">
        <f>'[18]Cumulative Stats'!A182</f>
        <v>Guess</v>
      </c>
      <c r="B6" s="2" t="str">
        <f>'[18]Cumulative Stats'!B182</f>
        <v>Was</v>
      </c>
      <c r="C6" s="2">
        <f>'[18]Cumulative Stats'!C182</f>
        <v>9</v>
      </c>
      <c r="D6" s="2">
        <f>'[18]Cumulative Stats'!D182</f>
        <v>73</v>
      </c>
      <c r="E6" s="10">
        <f>'[18]Cumulative Stats'!E182</f>
        <v>8.1111111111111107</v>
      </c>
      <c r="F6" s="2">
        <f>'[18]Cumulative Stats'!F182</f>
        <v>25</v>
      </c>
      <c r="G6" s="2">
        <f>'[18]Cumulative Stats'!G182</f>
        <v>0</v>
      </c>
      <c r="H6" s="2">
        <f>'[18]Cumulative Stats'!H182</f>
        <v>1</v>
      </c>
      <c r="K6" s="2" t="str">
        <f>'[4]Cumulative Stats'!A208</f>
        <v>Stalls</v>
      </c>
      <c r="L6" s="2" t="str">
        <f>'[4]Cumulative Stats'!B208</f>
        <v>Den</v>
      </c>
      <c r="M6" s="10">
        <f>'[4]Cumulative Stats'!C208</f>
        <v>15</v>
      </c>
      <c r="N6" s="10">
        <f>'[4]Cumulative Stats'!D208</f>
        <v>110</v>
      </c>
      <c r="O6" s="2">
        <f>'[4]Cumulative Stats'!E208</f>
        <v>0</v>
      </c>
      <c r="P6" s="10">
        <f>'[4]Cumulative Stats'!F208</f>
        <v>12.5</v>
      </c>
    </row>
    <row r="7" spans="1:16" x14ac:dyDescent="0.15">
      <c r="A7" s="2" t="s">
        <v>386</v>
      </c>
      <c r="B7" s="2" t="str">
        <f>'[11]Cumulative Stats'!B186</f>
        <v>NO</v>
      </c>
      <c r="C7" s="2">
        <f>'[11]Cumulative Stats'!C186</f>
        <v>9</v>
      </c>
      <c r="D7" s="2">
        <f>'[11]Cumulative Stats'!D186</f>
        <v>69</v>
      </c>
      <c r="E7" s="10">
        <f>'[11]Cumulative Stats'!E186</f>
        <v>7.666666666666667</v>
      </c>
      <c r="F7" s="2">
        <f>'[11]Cumulative Stats'!F186</f>
        <v>23</v>
      </c>
      <c r="G7" s="2">
        <f>'[11]Cumulative Stats'!G186</f>
        <v>0</v>
      </c>
      <c r="H7" s="2">
        <f>'[11]Cumulative Stats'!H186</f>
        <v>1</v>
      </c>
      <c r="K7" s="2" t="str">
        <f>'[5]Cumulative Stats'!A199</f>
        <v>Catan</v>
      </c>
      <c r="L7" s="2" t="str">
        <f>'[5]Cumulative Stats'!B199</f>
        <v>Hou</v>
      </c>
      <c r="M7" s="10">
        <f>'[5]Cumulative Stats'!C199</f>
        <v>14</v>
      </c>
      <c r="N7" s="10">
        <f>'[5]Cumulative Stats'!D199</f>
        <v>130</v>
      </c>
      <c r="O7" s="2">
        <f>'[5]Cumulative Stats'!E199</f>
        <v>0</v>
      </c>
      <c r="P7" s="10">
        <f>'[5]Cumulative Stats'!F199</f>
        <v>16</v>
      </c>
    </row>
    <row r="8" spans="1:16" x14ac:dyDescent="0.15">
      <c r="A8" s="2" t="str">
        <f>'[17]Cumulative Stats'!A184</f>
        <v>Hanna</v>
      </c>
      <c r="B8" s="2" t="str">
        <f>'[17]Cumulative Stats'!B184</f>
        <v>TB</v>
      </c>
      <c r="C8" s="2">
        <f>'[17]Cumulative Stats'!C184</f>
        <v>9</v>
      </c>
      <c r="D8" s="2">
        <f>'[17]Cumulative Stats'!D184</f>
        <v>53</v>
      </c>
      <c r="E8" s="10">
        <f>'[17]Cumulative Stats'!E184</f>
        <v>5.8888888888888893</v>
      </c>
      <c r="F8" s="2">
        <f>'[17]Cumulative Stats'!F184</f>
        <v>25</v>
      </c>
      <c r="G8" s="2">
        <f>'[17]Cumulative Stats'!G184</f>
        <v>0</v>
      </c>
      <c r="H8" s="2">
        <f>'[17]Cumulative Stats'!H184</f>
        <v>0</v>
      </c>
      <c r="K8" s="2" t="str">
        <f>'[7]Cumulative Stats'!A207</f>
        <v>Williams,L</v>
      </c>
      <c r="L8" s="2" t="str">
        <f>'[7]Cumulative Stats'!B207</f>
        <v>LA</v>
      </c>
      <c r="M8" s="10">
        <f>'[7]Cumulative Stats'!C207</f>
        <v>14</v>
      </c>
      <c r="N8" s="10">
        <f>'[7]Cumulative Stats'!D207</f>
        <v>74</v>
      </c>
      <c r="O8" s="2">
        <f>'[7]Cumulative Stats'!E207</f>
        <v>0</v>
      </c>
      <c r="P8" s="10">
        <f>'[7]Cumulative Stats'!F207</f>
        <v>13</v>
      </c>
    </row>
    <row r="9" spans="1:16" x14ac:dyDescent="0.15">
      <c r="A9" s="2" t="str">
        <f>'[6]Cumulative Stats'!A180</f>
        <v>Bessillieu</v>
      </c>
      <c r="B9" s="2" t="str">
        <f>'[6]Cumulative Stats'!B180</f>
        <v>Jac</v>
      </c>
      <c r="C9" s="2">
        <f>'[6]Cumulative Stats'!C180</f>
        <v>8</v>
      </c>
      <c r="D9" s="2">
        <f>'[6]Cumulative Stats'!D180</f>
        <v>131</v>
      </c>
      <c r="E9" s="10">
        <f>'[6]Cumulative Stats'!E180</f>
        <v>16.375</v>
      </c>
      <c r="F9" s="2">
        <f>'[6]Cumulative Stats'!F180</f>
        <v>44</v>
      </c>
      <c r="G9" s="2">
        <f>'[6]Cumulative Stats'!G180</f>
        <v>0</v>
      </c>
      <c r="H9" s="2">
        <f>'[6]Cumulative Stats'!H180</f>
        <v>0</v>
      </c>
      <c r="K9" s="2" t="str">
        <f>'[17]Cumulative Stats'!A197</f>
        <v>Butler</v>
      </c>
      <c r="L9" s="2" t="str">
        <f>'[17]Cumulative Stats'!B197</f>
        <v>TB</v>
      </c>
      <c r="M9" s="10">
        <f>'[17]Cumulative Stats'!C197</f>
        <v>13.5</v>
      </c>
      <c r="N9" s="10">
        <f>'[17]Cumulative Stats'!D197</f>
        <v>123.5</v>
      </c>
      <c r="O9" s="2">
        <f>'[17]Cumulative Stats'!E197</f>
        <v>0</v>
      </c>
      <c r="P9" s="10">
        <f>'[17]Cumulative Stats'!F197</f>
        <v>11</v>
      </c>
    </row>
    <row r="10" spans="1:16" x14ac:dyDescent="0.15">
      <c r="A10" s="2" t="str">
        <f>'[14]Cumulative Stats'!A184</f>
        <v>Lane</v>
      </c>
      <c r="B10" s="2" t="str">
        <f>'[14]Cumulative Stats'!B184</f>
        <v>Phi</v>
      </c>
      <c r="C10" s="2">
        <f>'[14]Cumulative Stats'!C184</f>
        <v>7</v>
      </c>
      <c r="D10" s="2">
        <f>'[14]Cumulative Stats'!D184</f>
        <v>138</v>
      </c>
      <c r="E10" s="10">
        <f>'[14]Cumulative Stats'!E184</f>
        <v>19.714285714285715</v>
      </c>
      <c r="F10" s="2">
        <f>'[14]Cumulative Stats'!F184</f>
        <v>46</v>
      </c>
      <c r="G10" s="2">
        <f>'[14]Cumulative Stats'!G184</f>
        <v>1</v>
      </c>
      <c r="H10" s="2">
        <f>'[14]Cumulative Stats'!H184</f>
        <v>0</v>
      </c>
      <c r="K10" s="2" t="s">
        <v>396</v>
      </c>
      <c r="L10" s="2" t="str">
        <f>'[5]Cumulative Stats'!B200</f>
        <v>Hou</v>
      </c>
      <c r="M10" s="10">
        <f>'[5]Cumulative Stats'!C200</f>
        <v>13</v>
      </c>
      <c r="N10" s="10">
        <f>'[5]Cumulative Stats'!D200</f>
        <v>91.5</v>
      </c>
      <c r="O10" s="2">
        <f>'[5]Cumulative Stats'!E200</f>
        <v>0</v>
      </c>
      <c r="P10" s="10">
        <f>'[5]Cumulative Stats'!F200</f>
        <v>11.5</v>
      </c>
    </row>
    <row r="11" spans="1:16" x14ac:dyDescent="0.15">
      <c r="A11" s="2" t="str">
        <f>'[5]Cumulative Stats'!A187</f>
        <v>Lewis,W</v>
      </c>
      <c r="B11" s="2" t="str">
        <f>'[5]Cumulative Stats'!B187</f>
        <v>Hou</v>
      </c>
      <c r="C11" s="2">
        <f>'[5]Cumulative Stats'!C187</f>
        <v>7</v>
      </c>
      <c r="D11" s="2">
        <f>'[5]Cumulative Stats'!D187</f>
        <v>133</v>
      </c>
      <c r="E11" s="10">
        <f>'[5]Cumulative Stats'!E187</f>
        <v>19</v>
      </c>
      <c r="F11" s="2">
        <f>'[5]Cumulative Stats'!F187</f>
        <v>75</v>
      </c>
      <c r="G11" s="2">
        <f>'[5]Cumulative Stats'!G187</f>
        <v>1</v>
      </c>
      <c r="H11" s="2">
        <f>'[5]Cumulative Stats'!H187</f>
        <v>0</v>
      </c>
      <c r="K11" s="2" t="str">
        <f>'[8]Cumulative Stats'!A205</f>
        <v>White,R</v>
      </c>
      <c r="L11" s="2" t="str">
        <f>'[8]Cumulative Stats'!B205</f>
        <v>Mem</v>
      </c>
      <c r="M11" s="10">
        <f>'[8]Cumulative Stats'!C205</f>
        <v>12.5</v>
      </c>
      <c r="N11" s="10">
        <f>'[8]Cumulative Stats'!D205</f>
        <v>94.5</v>
      </c>
      <c r="O11" s="2">
        <f>'[8]Cumulative Stats'!E205</f>
        <v>0</v>
      </c>
      <c r="P11" s="10">
        <f>'[8]Cumulative Stats'!F205</f>
        <v>12</v>
      </c>
    </row>
    <row r="12" spans="1:16" x14ac:dyDescent="0.15">
      <c r="A12" s="2" t="str">
        <f>'[9]Cumulative Stats'!A183</f>
        <v>Davis</v>
      </c>
      <c r="B12" s="2" t="str">
        <f>'[9]Cumulative Stats'!B183</f>
        <v>Mch</v>
      </c>
      <c r="C12" s="2">
        <f>'[9]Cumulative Stats'!C183</f>
        <v>7</v>
      </c>
      <c r="D12" s="2">
        <f>'[9]Cumulative Stats'!D183</f>
        <v>72</v>
      </c>
      <c r="E12" s="10">
        <f>'[9]Cumulative Stats'!E183</f>
        <v>10.285714285714286</v>
      </c>
      <c r="F12" s="2">
        <f>'[9]Cumulative Stats'!F183</f>
        <v>43</v>
      </c>
      <c r="G12" s="2">
        <f>'[9]Cumulative Stats'!G183</f>
        <v>1</v>
      </c>
      <c r="H12" s="2">
        <f>'[9]Cumulative Stats'!H183</f>
        <v>0</v>
      </c>
      <c r="K12" s="2" t="str">
        <f>'[12]Cumulative Stats'!A196</f>
        <v>Browning</v>
      </c>
      <c r="L12" s="2" t="str">
        <f>'[12]Cumulative Stats'!B196</f>
        <v>Oak</v>
      </c>
      <c r="M12" s="10">
        <f>'[12]Cumulative Stats'!C196</f>
        <v>12.5</v>
      </c>
      <c r="N12" s="10">
        <f>'[12]Cumulative Stats'!D196</f>
        <v>65.5</v>
      </c>
      <c r="O12" s="2">
        <f>'[12]Cumulative Stats'!E196</f>
        <v>0</v>
      </c>
      <c r="P12" s="10">
        <f>'[12]Cumulative Stats'!F196</f>
        <v>14</v>
      </c>
    </row>
    <row r="13" spans="1:16" x14ac:dyDescent="0.15">
      <c r="A13" s="2" t="str">
        <f>'[5]Cumulative Stats'!A188</f>
        <v>Mitchell,Mi</v>
      </c>
      <c r="B13" s="2" t="str">
        <f>'[5]Cumulative Stats'!B188</f>
        <v>Hou</v>
      </c>
      <c r="C13" s="2">
        <f>'[5]Cumulative Stats'!C188</f>
        <v>7</v>
      </c>
      <c r="D13" s="2">
        <f>'[5]Cumulative Stats'!D188</f>
        <v>55</v>
      </c>
      <c r="E13" s="10">
        <f>'[5]Cumulative Stats'!E188</f>
        <v>7.8571428571428568</v>
      </c>
      <c r="F13" s="2">
        <f>'[5]Cumulative Stats'!F188</f>
        <v>20</v>
      </c>
      <c r="G13" s="2">
        <f>'[5]Cumulative Stats'!G188</f>
        <v>0</v>
      </c>
      <c r="H13" s="2">
        <f>'[5]Cumulative Stats'!H188</f>
        <v>0</v>
      </c>
      <c r="K13" s="2" t="str">
        <f>'[1]Cumulative Stats'!A195</f>
        <v>Buben</v>
      </c>
      <c r="L13" s="2" t="str">
        <f>'[1]Cumulative Stats'!B195</f>
        <v>Arz</v>
      </c>
      <c r="M13" s="10">
        <f>'[1]Cumulative Stats'!C195</f>
        <v>11.5</v>
      </c>
      <c r="N13" s="10">
        <f>'[1]Cumulative Stats'!D195</f>
        <v>60.5</v>
      </c>
      <c r="O13" s="2">
        <f>'[1]Cumulative Stats'!E195</f>
        <v>0</v>
      </c>
      <c r="P13" s="10">
        <f>'[1]Cumulative Stats'!F195</f>
        <v>8</v>
      </c>
    </row>
    <row r="14" spans="1:16" x14ac:dyDescent="0.15">
      <c r="A14" s="2" t="s">
        <v>388</v>
      </c>
      <c r="B14" s="2" t="str">
        <f>'[14]Cumulative Stats'!B188</f>
        <v>Phi</v>
      </c>
      <c r="C14" s="2">
        <f>'[14]Cumulative Stats'!C188</f>
        <v>7</v>
      </c>
      <c r="D14" s="2">
        <f>'[14]Cumulative Stats'!D188</f>
        <v>35</v>
      </c>
      <c r="E14" s="10">
        <f>'[14]Cumulative Stats'!E188</f>
        <v>5</v>
      </c>
      <c r="F14" s="2">
        <f>'[14]Cumulative Stats'!F188</f>
        <v>14</v>
      </c>
      <c r="G14" s="2">
        <f>'[14]Cumulative Stats'!G188</f>
        <v>0</v>
      </c>
      <c r="H14" s="2">
        <f>'[14]Cumulative Stats'!H188</f>
        <v>2</v>
      </c>
      <c r="K14" s="2" t="str">
        <f>'[16]Cumulative Stats'!A208</f>
        <v>St.Clair</v>
      </c>
      <c r="L14" s="2" t="str">
        <f>'[16]Cumulative Stats'!B208</f>
        <v>SA</v>
      </c>
      <c r="M14" s="10">
        <f>'[16]Cumulative Stats'!C208</f>
        <v>11</v>
      </c>
      <c r="N14" s="10">
        <f>'[16]Cumulative Stats'!D208</f>
        <v>75</v>
      </c>
      <c r="O14" s="2">
        <f>'[16]Cumulative Stats'!E208</f>
        <v>0</v>
      </c>
      <c r="P14" s="10">
        <f>'[16]Cumulative Stats'!F208</f>
        <v>8.5</v>
      </c>
    </row>
    <row r="15" spans="1:16" x14ac:dyDescent="0.15">
      <c r="A15" s="2" t="s">
        <v>367</v>
      </c>
      <c r="B15" s="2" t="str">
        <f>'[12]Cumulative Stats'!B180</f>
        <v>Oak</v>
      </c>
      <c r="C15" s="2">
        <f>'[12]Cumulative Stats'!C180</f>
        <v>7</v>
      </c>
      <c r="D15" s="2">
        <f>'[12]Cumulative Stats'!D180</f>
        <v>17</v>
      </c>
      <c r="E15" s="10">
        <f>'[12]Cumulative Stats'!E180</f>
        <v>2.4285714285714284</v>
      </c>
      <c r="F15" s="2">
        <f>'[12]Cumulative Stats'!F180</f>
        <v>8</v>
      </c>
      <c r="G15" s="2">
        <f>'[12]Cumulative Stats'!G180</f>
        <v>0</v>
      </c>
      <c r="H15" s="2">
        <f>'[12]Cumulative Stats'!H180</f>
        <v>0</v>
      </c>
      <c r="K15" s="2" t="str">
        <f>'[5]Cumulative Stats'!A203</f>
        <v>Fitzpatrick</v>
      </c>
      <c r="L15" s="2" t="str">
        <f>'[5]Cumulative Stats'!B203</f>
        <v>Hou</v>
      </c>
      <c r="M15" s="10">
        <f>'[5]Cumulative Stats'!C203</f>
        <v>10</v>
      </c>
      <c r="N15" s="10">
        <f>'[5]Cumulative Stats'!D203</f>
        <v>71.5</v>
      </c>
      <c r="O15" s="2">
        <f>'[5]Cumulative Stats'!E203</f>
        <v>0</v>
      </c>
      <c r="P15" s="10">
        <f>'[5]Cumulative Stats'!F203</f>
        <v>13</v>
      </c>
    </row>
    <row r="16" spans="1:16" x14ac:dyDescent="0.15">
      <c r="A16" s="2" t="str">
        <f>'[6]Cumulative Stats'!A183</f>
        <v>Courtney</v>
      </c>
      <c r="B16" s="2" t="str">
        <f>'[6]Cumulative Stats'!B183</f>
        <v>Jac</v>
      </c>
      <c r="C16" s="2">
        <f>'[6]Cumulative Stats'!C183</f>
        <v>6</v>
      </c>
      <c r="D16" s="2">
        <f>'[6]Cumulative Stats'!D183</f>
        <v>60</v>
      </c>
      <c r="E16" s="10">
        <f>'[6]Cumulative Stats'!E183</f>
        <v>10</v>
      </c>
      <c r="F16" s="2">
        <f>'[6]Cumulative Stats'!F183</f>
        <v>18</v>
      </c>
      <c r="G16" s="2">
        <f>'[6]Cumulative Stats'!G183</f>
        <v>0</v>
      </c>
      <c r="H16" s="2">
        <f>'[6]Cumulative Stats'!H183</f>
        <v>0</v>
      </c>
      <c r="K16" s="2" t="str">
        <f>'[4]Cumulative Stats'!A211</f>
        <v>Turner</v>
      </c>
      <c r="L16" s="2" t="str">
        <f>'[4]Cumulative Stats'!B211</f>
        <v>Den</v>
      </c>
      <c r="M16" s="10">
        <f>'[4]Cumulative Stats'!C211</f>
        <v>9.5</v>
      </c>
      <c r="N16" s="10">
        <f>'[4]Cumulative Stats'!D211</f>
        <v>81.5</v>
      </c>
      <c r="O16" s="2">
        <f>'[4]Cumulative Stats'!E211</f>
        <v>0</v>
      </c>
      <c r="P16" s="10">
        <f>'[4]Cumulative Stats'!F211</f>
        <v>10</v>
      </c>
    </row>
    <row r="17" spans="1:16" x14ac:dyDescent="0.15">
      <c r="A17" s="2" t="str">
        <f>'[10]Cumulative Stats'!A186</f>
        <v>LeClair</v>
      </c>
      <c r="B17" s="2" t="str">
        <f>'[10]Cumulative Stats'!B186</f>
        <v>NJ</v>
      </c>
      <c r="C17" s="2">
        <f>'[10]Cumulative Stats'!C186</f>
        <v>6</v>
      </c>
      <c r="D17" s="2">
        <f>'[10]Cumulative Stats'!D186</f>
        <v>47</v>
      </c>
      <c r="E17" s="10">
        <f>'[10]Cumulative Stats'!E186</f>
        <v>7.833333333333333</v>
      </c>
      <c r="F17" s="2">
        <f>'[10]Cumulative Stats'!F186</f>
        <v>20</v>
      </c>
      <c r="G17" s="2">
        <f>'[10]Cumulative Stats'!G186</f>
        <v>0</v>
      </c>
      <c r="H17" s="2">
        <f>'[10]Cumulative Stats'!H186</f>
        <v>0</v>
      </c>
      <c r="K17" s="2" t="str">
        <f>'[2]Cumulative Stats'!A205</f>
        <v>Perko</v>
      </c>
      <c r="L17" s="2" t="str">
        <f>'[2]Cumulative Stats'!B205</f>
        <v>Bir</v>
      </c>
      <c r="M17" s="10">
        <f>'[2]Cumulative Stats'!C205</f>
        <v>9.5</v>
      </c>
      <c r="N17" s="10">
        <f>'[2]Cumulative Stats'!D205</f>
        <v>70</v>
      </c>
      <c r="O17" s="2">
        <f>'[2]Cumulative Stats'!E205</f>
        <v>0</v>
      </c>
      <c r="P17" s="10">
        <f>'[2]Cumulative Stats'!F205</f>
        <v>8.5</v>
      </c>
    </row>
    <row r="18" spans="1:16" x14ac:dyDescent="0.15">
      <c r="A18" s="2" t="str">
        <f>'[7]Cumulative Stats'!A181</f>
        <v>Carson</v>
      </c>
      <c r="B18" s="2" t="str">
        <f>'[7]Cumulative Stats'!B181</f>
        <v>LA</v>
      </c>
      <c r="C18" s="2">
        <f>'[7]Cumulative Stats'!C181</f>
        <v>5</v>
      </c>
      <c r="D18" s="2">
        <f>'[7]Cumulative Stats'!D181</f>
        <v>111</v>
      </c>
      <c r="E18" s="10">
        <f>'[7]Cumulative Stats'!E181</f>
        <v>22.2</v>
      </c>
      <c r="F18" s="2">
        <f>'[7]Cumulative Stats'!F181</f>
        <v>29</v>
      </c>
      <c r="G18" s="2">
        <f>'[7]Cumulative Stats'!G181</f>
        <v>0</v>
      </c>
      <c r="H18" s="2">
        <f>'[7]Cumulative Stats'!H181</f>
        <v>0</v>
      </c>
      <c r="K18" s="2" t="str">
        <f>'[16]Cumulative Stats'!A199</f>
        <v>Choate</v>
      </c>
      <c r="L18" s="2" t="str">
        <f>'[16]Cumulative Stats'!B199</f>
        <v>SA</v>
      </c>
      <c r="M18" s="10">
        <f>'[16]Cumulative Stats'!C199</f>
        <v>9.5</v>
      </c>
      <c r="N18" s="10">
        <f>'[16]Cumulative Stats'!D199</f>
        <v>59</v>
      </c>
      <c r="O18" s="2">
        <f>'[16]Cumulative Stats'!E199</f>
        <v>0</v>
      </c>
      <c r="P18" s="10">
        <f>'[16]Cumulative Stats'!F199</f>
        <v>6</v>
      </c>
    </row>
    <row r="19" spans="1:16" x14ac:dyDescent="0.15">
      <c r="A19" s="2" t="str">
        <f>'[1]Cumulative Stats'!A186</f>
        <v>Minnifield</v>
      </c>
      <c r="B19" s="2" t="str">
        <f>'[1]Cumulative Stats'!B186</f>
        <v>Arz</v>
      </c>
      <c r="C19" s="2">
        <f>'[1]Cumulative Stats'!C186</f>
        <v>5</v>
      </c>
      <c r="D19" s="2">
        <f>'[1]Cumulative Stats'!D186</f>
        <v>94</v>
      </c>
      <c r="E19" s="10">
        <f>'[1]Cumulative Stats'!E186</f>
        <v>18.8</v>
      </c>
      <c r="F19" s="2">
        <f>'[1]Cumulative Stats'!F186</f>
        <v>44</v>
      </c>
      <c r="G19" s="2">
        <f>'[1]Cumulative Stats'!G186</f>
        <v>0</v>
      </c>
      <c r="H19" s="2">
        <f>'[1]Cumulative Stats'!H186</f>
        <v>0</v>
      </c>
      <c r="K19" s="2" t="str">
        <f>'[18]Cumulative Stats'!A202</f>
        <v>Hines</v>
      </c>
      <c r="L19" s="2" t="str">
        <f>'[18]Cumulative Stats'!B202</f>
        <v>Was</v>
      </c>
      <c r="M19" s="10">
        <f>'[18]Cumulative Stats'!C202</f>
        <v>9</v>
      </c>
      <c r="N19" s="10">
        <f>'[18]Cumulative Stats'!D202</f>
        <v>64</v>
      </c>
      <c r="O19" s="2">
        <f>'[18]Cumulative Stats'!E202</f>
        <v>0</v>
      </c>
      <c r="P19" s="10">
        <f>'[18]Cumulative Stats'!F202</f>
        <v>8</v>
      </c>
    </row>
    <row r="20" spans="1:16" x14ac:dyDescent="0.15">
      <c r="A20" s="2" t="str">
        <f>'[16]Cumulative Stats'!A189</f>
        <v>Raeford</v>
      </c>
      <c r="B20" s="2" t="str">
        <f>'[16]Cumulative Stats'!B189</f>
        <v>SA</v>
      </c>
      <c r="C20" s="2">
        <f>'[16]Cumulative Stats'!C189</f>
        <v>5</v>
      </c>
      <c r="D20" s="2">
        <f>'[16]Cumulative Stats'!D189</f>
        <v>69</v>
      </c>
      <c r="E20" s="10">
        <f>'[16]Cumulative Stats'!E189</f>
        <v>13.8</v>
      </c>
      <c r="F20" s="2">
        <f>'[16]Cumulative Stats'!F189</f>
        <v>47</v>
      </c>
      <c r="G20" s="2">
        <f>'[16]Cumulative Stats'!G189</f>
        <v>1</v>
      </c>
      <c r="H20" s="2">
        <f>'[16]Cumulative Stats'!H189</f>
        <v>0</v>
      </c>
      <c r="K20" s="2" t="str">
        <f>'[7]Cumulative Stats'!A206</f>
        <v>Weaver</v>
      </c>
      <c r="L20" s="2" t="str">
        <f>'[7]Cumulative Stats'!B206</f>
        <v>LA</v>
      </c>
      <c r="M20" s="10">
        <f>'[7]Cumulative Stats'!C206</f>
        <v>9</v>
      </c>
      <c r="N20" s="10">
        <f>'[7]Cumulative Stats'!D206</f>
        <v>58.5</v>
      </c>
      <c r="O20" s="2">
        <f>'[7]Cumulative Stats'!E206</f>
        <v>0</v>
      </c>
      <c r="P20" s="10">
        <f>'[7]Cumulative Stats'!F206</f>
        <v>10.5</v>
      </c>
    </row>
    <row r="21" spans="1:16" x14ac:dyDescent="0.15">
      <c r="A21" s="2" t="str">
        <f>'[2]Cumulative Stats'!A187</f>
        <v>Woodberry</v>
      </c>
      <c r="B21" s="2" t="str">
        <f>'[2]Cumulative Stats'!B187</f>
        <v>Bir</v>
      </c>
      <c r="C21" s="2">
        <f>'[2]Cumulative Stats'!C187</f>
        <v>5</v>
      </c>
      <c r="D21" s="2">
        <f>'[2]Cumulative Stats'!D187</f>
        <v>65</v>
      </c>
      <c r="E21" s="10">
        <f>'[2]Cumulative Stats'!E187</f>
        <v>13</v>
      </c>
      <c r="F21" s="2">
        <f>'[2]Cumulative Stats'!F187</f>
        <v>29</v>
      </c>
      <c r="G21" s="2">
        <f>'[2]Cumulative Stats'!G187</f>
        <v>0</v>
      </c>
      <c r="H21" s="2">
        <f>'[2]Cumulative Stats'!H187</f>
        <v>0</v>
      </c>
      <c r="K21" s="2" t="str">
        <f>'[11]Cumulative Stats'!A195</f>
        <v>Ah You</v>
      </c>
      <c r="L21" s="2" t="str">
        <f>'[11]Cumulative Stats'!B195</f>
        <v>NO</v>
      </c>
      <c r="M21" s="10">
        <f>'[11]Cumulative Stats'!C195</f>
        <v>9</v>
      </c>
      <c r="N21" s="10">
        <f>'[11]Cumulative Stats'!D195</f>
        <v>56</v>
      </c>
      <c r="O21" s="2">
        <f>'[11]Cumulative Stats'!E195</f>
        <v>0</v>
      </c>
      <c r="P21" s="10">
        <f>'[11]Cumulative Stats'!F195</f>
        <v>9</v>
      </c>
    </row>
    <row r="22" spans="1:16" x14ac:dyDescent="0.15">
      <c r="A22" s="2" t="str">
        <f>'[15]Cumulative Stats'!A182</f>
        <v>Freeman</v>
      </c>
      <c r="B22" s="2" t="str">
        <f>'[15]Cumulative Stats'!B182</f>
        <v>Pit</v>
      </c>
      <c r="C22" s="2">
        <f>'[15]Cumulative Stats'!C182</f>
        <v>5</v>
      </c>
      <c r="D22" s="2">
        <f>'[15]Cumulative Stats'!D182</f>
        <v>62</v>
      </c>
      <c r="E22" s="10">
        <f>'[15]Cumulative Stats'!E182</f>
        <v>12.4</v>
      </c>
      <c r="F22" s="2">
        <f>'[15]Cumulative Stats'!F182</f>
        <v>30</v>
      </c>
      <c r="G22" s="2">
        <f>'[15]Cumulative Stats'!G182</f>
        <v>1</v>
      </c>
      <c r="H22" s="2">
        <f>'[15]Cumulative Stats'!H182</f>
        <v>1</v>
      </c>
      <c r="K22" s="2" t="str">
        <f>'[12]Cumulative Stats'!A195</f>
        <v>Bennett</v>
      </c>
      <c r="L22" s="2" t="str">
        <f>'[12]Cumulative Stats'!B195</f>
        <v>Oak</v>
      </c>
      <c r="M22" s="10">
        <f>'[12]Cumulative Stats'!C195</f>
        <v>8.5</v>
      </c>
      <c r="N22" s="10">
        <f>'[12]Cumulative Stats'!D195</f>
        <v>67.5</v>
      </c>
      <c r="O22" s="2">
        <f>'[12]Cumulative Stats'!E195</f>
        <v>0</v>
      </c>
      <c r="P22" s="10">
        <f>'[12]Cumulative Stats'!F195</f>
        <v>8.5</v>
      </c>
    </row>
    <row r="23" spans="1:16" x14ac:dyDescent="0.15">
      <c r="A23" s="2" t="str">
        <f>'[2]Cumulative Stats'!A182</f>
        <v>Gentry</v>
      </c>
      <c r="B23" s="2" t="str">
        <f>'[2]Cumulative Stats'!B182</f>
        <v>Bir</v>
      </c>
      <c r="C23" s="2">
        <f>'[2]Cumulative Stats'!C182</f>
        <v>5</v>
      </c>
      <c r="D23" s="2">
        <f>'[2]Cumulative Stats'!D182</f>
        <v>51</v>
      </c>
      <c r="E23" s="10">
        <f>'[2]Cumulative Stats'!E182</f>
        <v>10.199999999999999</v>
      </c>
      <c r="F23" s="2">
        <f>'[2]Cumulative Stats'!F182</f>
        <v>26</v>
      </c>
      <c r="G23" s="2">
        <f>'[2]Cumulative Stats'!G182</f>
        <v>0</v>
      </c>
      <c r="H23" s="2">
        <f>'[2]Cumulative Stats'!H182</f>
        <v>0</v>
      </c>
      <c r="K23" s="2" t="str">
        <f>'[13]Cumulative Stats'!A207</f>
        <v>Nelson</v>
      </c>
      <c r="L23" s="2" t="str">
        <f>'[13]Cumulative Stats'!B207</f>
        <v>Okl</v>
      </c>
      <c r="M23" s="10">
        <f>'[13]Cumulative Stats'!C207</f>
        <v>8.5</v>
      </c>
      <c r="N23" s="10">
        <f>'[13]Cumulative Stats'!D207</f>
        <v>62</v>
      </c>
      <c r="O23" s="2">
        <f>'[13]Cumulative Stats'!E207</f>
        <v>0</v>
      </c>
      <c r="P23" s="10">
        <f>'[13]Cumulative Stats'!F207</f>
        <v>6.5</v>
      </c>
    </row>
    <row r="24" spans="1:16" x14ac:dyDescent="0.15">
      <c r="A24" s="2" t="str">
        <f>'[1]Cumulative Stats'!A181</f>
        <v>Bradley</v>
      </c>
      <c r="B24" s="2" t="str">
        <f>'[1]Cumulative Stats'!B181</f>
        <v>Arz</v>
      </c>
      <c r="C24" s="2">
        <f>'[1]Cumulative Stats'!C181</f>
        <v>5</v>
      </c>
      <c r="D24" s="2">
        <f>'[1]Cumulative Stats'!D181</f>
        <v>49</v>
      </c>
      <c r="E24" s="10">
        <f>'[1]Cumulative Stats'!E181</f>
        <v>9.8000000000000007</v>
      </c>
      <c r="F24" s="2">
        <f>'[1]Cumulative Stats'!F181</f>
        <v>14</v>
      </c>
      <c r="G24" s="2">
        <f>'[1]Cumulative Stats'!G181</f>
        <v>0</v>
      </c>
      <c r="H24" s="2">
        <f>'[1]Cumulative Stats'!H181</f>
        <v>0</v>
      </c>
      <c r="K24" s="2" t="str">
        <f>'[5]Cumulative Stats'!A208</f>
        <v>Taylor</v>
      </c>
      <c r="L24" s="2" t="str">
        <f>'[5]Cumulative Stats'!B208</f>
        <v>Hou</v>
      </c>
      <c r="M24" s="10">
        <f>'[5]Cumulative Stats'!C208</f>
        <v>8.5</v>
      </c>
      <c r="N24" s="10">
        <f>'[5]Cumulative Stats'!D208</f>
        <v>61.5</v>
      </c>
      <c r="O24" s="2">
        <f>'[5]Cumulative Stats'!E208</f>
        <v>0</v>
      </c>
      <c r="P24" s="10">
        <f>'[5]Cumulative Stats'!F208</f>
        <v>5.5</v>
      </c>
    </row>
    <row r="25" spans="1:16" x14ac:dyDescent="0.15">
      <c r="A25" s="2" t="str">
        <f>'[16]Cumulative Stats'!A183</f>
        <v>Choate</v>
      </c>
      <c r="B25" s="2" t="str">
        <f>'[16]Cumulative Stats'!B183</f>
        <v>SA</v>
      </c>
      <c r="C25" s="2">
        <f>'[16]Cumulative Stats'!C183</f>
        <v>4</v>
      </c>
      <c r="D25" s="2">
        <f>'[16]Cumulative Stats'!D183</f>
        <v>110</v>
      </c>
      <c r="E25" s="10">
        <f>'[16]Cumulative Stats'!E183</f>
        <v>27.5</v>
      </c>
      <c r="F25" s="2">
        <f>'[16]Cumulative Stats'!F183</f>
        <v>43</v>
      </c>
      <c r="G25" s="2">
        <f>'[16]Cumulative Stats'!G183</f>
        <v>2</v>
      </c>
      <c r="H25" s="2">
        <f>'[16]Cumulative Stats'!H183</f>
        <v>0</v>
      </c>
      <c r="K25" s="2" t="str">
        <f>'[16]Cumulative Stats'!A202</f>
        <v>Gillen</v>
      </c>
      <c r="L25" s="2" t="str">
        <f>'[16]Cumulative Stats'!B202</f>
        <v>SA</v>
      </c>
      <c r="M25" s="10">
        <f>'[16]Cumulative Stats'!C202</f>
        <v>8</v>
      </c>
      <c r="N25" s="10">
        <f>'[16]Cumulative Stats'!D202</f>
        <v>66</v>
      </c>
      <c r="O25" s="2">
        <f>'[16]Cumulative Stats'!E202</f>
        <v>0</v>
      </c>
      <c r="P25" s="10">
        <f>'[16]Cumulative Stats'!F202</f>
        <v>6</v>
      </c>
    </row>
    <row r="26" spans="1:16" x14ac:dyDescent="0.15">
      <c r="A26" s="2" t="str">
        <f>'[6]Cumulative Stats'!A188</f>
        <v>Hendel</v>
      </c>
      <c r="B26" s="2" t="str">
        <f>'[6]Cumulative Stats'!B188</f>
        <v>Jac</v>
      </c>
      <c r="C26" s="2">
        <f>'[6]Cumulative Stats'!C188</f>
        <v>4</v>
      </c>
      <c r="D26" s="2">
        <f>'[6]Cumulative Stats'!D188</f>
        <v>102</v>
      </c>
      <c r="E26" s="10">
        <f>'[6]Cumulative Stats'!E188</f>
        <v>25.5</v>
      </c>
      <c r="F26" s="2">
        <f>'[6]Cumulative Stats'!F188</f>
        <v>28</v>
      </c>
      <c r="G26" s="2">
        <f>'[6]Cumulative Stats'!G188</f>
        <v>0</v>
      </c>
      <c r="H26" s="2">
        <f>'[6]Cumulative Stats'!H188</f>
        <v>0</v>
      </c>
      <c r="K26" s="2" t="str">
        <f>'[9]Cumulative Stats'!A200</f>
        <v>Corker</v>
      </c>
      <c r="L26" s="2" t="str">
        <f>'[9]Cumulative Stats'!B200</f>
        <v>Mch</v>
      </c>
      <c r="M26" s="10">
        <f>'[9]Cumulative Stats'!C200</f>
        <v>8</v>
      </c>
      <c r="N26" s="10">
        <f>'[9]Cumulative Stats'!D200</f>
        <v>63</v>
      </c>
      <c r="O26" s="2">
        <f>'[9]Cumulative Stats'!E200</f>
        <v>0</v>
      </c>
      <c r="P26" s="10">
        <f>'[9]Cumulative Stats'!F200</f>
        <v>8</v>
      </c>
    </row>
    <row r="27" spans="1:16" x14ac:dyDescent="0.15">
      <c r="A27" s="2" t="str">
        <f>'[13]Cumulative Stats'!A189</f>
        <v>Wilson,L</v>
      </c>
      <c r="B27" s="2" t="str">
        <f>'[13]Cumulative Stats'!B189</f>
        <v>Okl</v>
      </c>
      <c r="C27" s="2">
        <f>'[13]Cumulative Stats'!C189</f>
        <v>4</v>
      </c>
      <c r="D27" s="2">
        <f>'[13]Cumulative Stats'!D189</f>
        <v>74</v>
      </c>
      <c r="E27" s="10">
        <f>'[13]Cumulative Stats'!E189</f>
        <v>18.5</v>
      </c>
      <c r="F27" s="2">
        <f>'[13]Cumulative Stats'!F189</f>
        <v>21</v>
      </c>
      <c r="G27" s="2">
        <f>'[13]Cumulative Stats'!G189</f>
        <v>0</v>
      </c>
      <c r="H27" s="2">
        <f>'[13]Cumulative Stats'!H189</f>
        <v>0</v>
      </c>
      <c r="K27" s="2" t="str">
        <f>'[4]Cumulative Stats'!A200</f>
        <v>Gerken</v>
      </c>
      <c r="L27" s="2" t="str">
        <f>'[4]Cumulative Stats'!B200</f>
        <v>Den</v>
      </c>
      <c r="M27" s="10">
        <f>'[4]Cumulative Stats'!C200</f>
        <v>8</v>
      </c>
      <c r="N27" s="10">
        <f>'[4]Cumulative Stats'!D200</f>
        <v>51</v>
      </c>
      <c r="O27" s="2">
        <f>'[4]Cumulative Stats'!E200</f>
        <v>0</v>
      </c>
      <c r="P27" s="10">
        <f>'[4]Cumulative Stats'!F200</f>
        <v>7.5</v>
      </c>
    </row>
    <row r="28" spans="1:16" x14ac:dyDescent="0.15">
      <c r="A28" s="2" t="str">
        <f>'[10]Cumulative Stats'!A187</f>
        <v>Leopold</v>
      </c>
      <c r="B28" s="2" t="str">
        <f>'[10]Cumulative Stats'!B187</f>
        <v>NJ</v>
      </c>
      <c r="C28" s="2">
        <f>'[10]Cumulative Stats'!C187</f>
        <v>4</v>
      </c>
      <c r="D28" s="2">
        <f>'[10]Cumulative Stats'!D187</f>
        <v>49</v>
      </c>
      <c r="E28" s="10">
        <f>'[10]Cumulative Stats'!E187</f>
        <v>12.25</v>
      </c>
      <c r="F28" s="2">
        <f>'[10]Cumulative Stats'!F187</f>
        <v>27</v>
      </c>
      <c r="G28" s="2">
        <f>'[10]Cumulative Stats'!G187</f>
        <v>0</v>
      </c>
      <c r="H28" s="2">
        <f>'[10]Cumulative Stats'!H187</f>
        <v>0</v>
      </c>
      <c r="K28" s="2" t="str">
        <f>'[1]Cumulative Stats'!A196</f>
        <v>Ehrmann</v>
      </c>
      <c r="L28" s="2" t="str">
        <f>'[1]Cumulative Stats'!B196</f>
        <v>Arz</v>
      </c>
      <c r="M28" s="10">
        <f>'[1]Cumulative Stats'!C196</f>
        <v>7.5</v>
      </c>
      <c r="N28" s="10">
        <f>'[1]Cumulative Stats'!D196</f>
        <v>67</v>
      </c>
      <c r="O28" s="2">
        <f>'[1]Cumulative Stats'!E196</f>
        <v>0</v>
      </c>
      <c r="P28" s="10">
        <f>'[1]Cumulative Stats'!F196</f>
        <v>5.5</v>
      </c>
    </row>
    <row r="29" spans="1:16" x14ac:dyDescent="0.15">
      <c r="A29" s="2" t="str">
        <f>'[14]Cumulative Stats'!A187</f>
        <v>Mills</v>
      </c>
      <c r="B29" s="2" t="str">
        <f>'[14]Cumulative Stats'!B187</f>
        <v>Phi</v>
      </c>
      <c r="C29" s="2">
        <f>'[14]Cumulative Stats'!C187</f>
        <v>4</v>
      </c>
      <c r="D29" s="2">
        <f>'[14]Cumulative Stats'!D187</f>
        <v>34</v>
      </c>
      <c r="E29" s="10">
        <f>'[14]Cumulative Stats'!E187</f>
        <v>8.5</v>
      </c>
      <c r="F29" s="2">
        <f>'[14]Cumulative Stats'!F187</f>
        <v>15</v>
      </c>
      <c r="G29" s="2">
        <f>'[14]Cumulative Stats'!G187</f>
        <v>0</v>
      </c>
      <c r="H29" s="2">
        <f>'[14]Cumulative Stats'!H187</f>
        <v>0</v>
      </c>
      <c r="K29" s="2" t="str">
        <f>'[11]Cumulative Stats'!A198</f>
        <v>Gaylord</v>
      </c>
      <c r="L29" s="2" t="str">
        <f>'[11]Cumulative Stats'!B198</f>
        <v>NO</v>
      </c>
      <c r="M29" s="10">
        <f>'[11]Cumulative Stats'!C198</f>
        <v>7</v>
      </c>
      <c r="N29" s="10">
        <f>'[11]Cumulative Stats'!D198</f>
        <v>73</v>
      </c>
      <c r="O29" s="2">
        <f>'[11]Cumulative Stats'!E198</f>
        <v>0</v>
      </c>
      <c r="P29" s="10">
        <f>'[11]Cumulative Stats'!F198</f>
        <v>6</v>
      </c>
    </row>
    <row r="30" spans="1:16" x14ac:dyDescent="0.15">
      <c r="A30" s="2" t="s">
        <v>373</v>
      </c>
      <c r="B30" s="2" t="str">
        <f>'[7]Cumulative Stats'!B184</f>
        <v>LA</v>
      </c>
      <c r="C30" s="2">
        <f>'[7]Cumulative Stats'!C184</f>
        <v>4</v>
      </c>
      <c r="D30" s="2">
        <f>'[7]Cumulative Stats'!D184</f>
        <v>22</v>
      </c>
      <c r="E30" s="10">
        <f>'[7]Cumulative Stats'!E184</f>
        <v>5.5</v>
      </c>
      <c r="F30" s="2">
        <f>'[7]Cumulative Stats'!F184</f>
        <v>18</v>
      </c>
      <c r="G30" s="2">
        <f>'[7]Cumulative Stats'!G184</f>
        <v>0</v>
      </c>
      <c r="H30" s="2">
        <f>'[7]Cumulative Stats'!H184</f>
        <v>1</v>
      </c>
      <c r="K30" s="2" t="str">
        <f>'[9]Cumulative Stats'!A198</f>
        <v>Borland</v>
      </c>
      <c r="L30" s="2" t="str">
        <f>'[9]Cumulative Stats'!B198</f>
        <v>Mch</v>
      </c>
      <c r="M30" s="10">
        <f>'[9]Cumulative Stats'!C198</f>
        <v>7</v>
      </c>
      <c r="N30" s="10">
        <f>'[9]Cumulative Stats'!D198</f>
        <v>63</v>
      </c>
      <c r="O30" s="2">
        <f>'[9]Cumulative Stats'!E198</f>
        <v>0</v>
      </c>
      <c r="P30" s="10">
        <f>'[9]Cumulative Stats'!F198</f>
        <v>7.5</v>
      </c>
    </row>
    <row r="31" spans="1:16" x14ac:dyDescent="0.15">
      <c r="A31" s="2" t="str">
        <f>'[7]Cumulative Stats'!A182</f>
        <v>Drane</v>
      </c>
      <c r="B31" s="2" t="str">
        <f>'[7]Cumulative Stats'!B182</f>
        <v>LA</v>
      </c>
      <c r="C31" s="2">
        <f>'[7]Cumulative Stats'!C182</f>
        <v>4</v>
      </c>
      <c r="D31" s="2">
        <f>'[7]Cumulative Stats'!D182</f>
        <v>20</v>
      </c>
      <c r="E31" s="10">
        <f>'[7]Cumulative Stats'!E182</f>
        <v>5</v>
      </c>
      <c r="F31" s="2">
        <f>'[7]Cumulative Stats'!F182</f>
        <v>20</v>
      </c>
      <c r="G31" s="2">
        <f>'[7]Cumulative Stats'!G182</f>
        <v>0</v>
      </c>
      <c r="H31" s="2">
        <f>'[7]Cumulative Stats'!H182</f>
        <v>0</v>
      </c>
      <c r="K31" s="2" t="str">
        <f>'[7]Cumulative Stats'!A201</f>
        <v>Lesnik</v>
      </c>
      <c r="L31" s="2" t="str">
        <f>'[7]Cumulative Stats'!B201</f>
        <v>LA</v>
      </c>
      <c r="M31" s="10">
        <f>'[7]Cumulative Stats'!C201</f>
        <v>7</v>
      </c>
      <c r="N31" s="10">
        <f>'[7]Cumulative Stats'!D201</f>
        <v>56</v>
      </c>
      <c r="O31" s="2">
        <f>'[7]Cumulative Stats'!E201</f>
        <v>0</v>
      </c>
      <c r="P31" s="10">
        <f>'[7]Cumulative Stats'!F201</f>
        <v>4</v>
      </c>
    </row>
    <row r="32" spans="1:16" x14ac:dyDescent="0.15">
      <c r="A32" s="2" t="str">
        <f>'[6]Cumulative Stats'!A187</f>
        <v>Gray,K</v>
      </c>
      <c r="B32" s="2" t="str">
        <f>'[6]Cumulative Stats'!B187</f>
        <v>Jac</v>
      </c>
      <c r="C32" s="2">
        <f>'[6]Cumulative Stats'!C187</f>
        <v>4</v>
      </c>
      <c r="D32" s="2">
        <f>'[6]Cumulative Stats'!D187</f>
        <v>19</v>
      </c>
      <c r="E32" s="10">
        <f>'[6]Cumulative Stats'!E187</f>
        <v>4.75</v>
      </c>
      <c r="F32" s="2">
        <f>'[6]Cumulative Stats'!F187</f>
        <v>15</v>
      </c>
      <c r="G32" s="2">
        <f>'[6]Cumulative Stats'!G187</f>
        <v>0</v>
      </c>
      <c r="H32" s="2">
        <f>'[6]Cumulative Stats'!H187</f>
        <v>1</v>
      </c>
      <c r="K32" s="2" t="str">
        <f>'[16]Cumulative Stats'!A197</f>
        <v>Barefield</v>
      </c>
      <c r="L32" s="2" t="str">
        <f>'[16]Cumulative Stats'!B197</f>
        <v>SA</v>
      </c>
      <c r="M32" s="10">
        <f>'[16]Cumulative Stats'!C197</f>
        <v>7</v>
      </c>
      <c r="N32" s="10">
        <f>'[16]Cumulative Stats'!D197</f>
        <v>53</v>
      </c>
      <c r="O32" s="2">
        <f>'[16]Cumulative Stats'!E197</f>
        <v>0</v>
      </c>
      <c r="P32" s="10">
        <f>'[16]Cumulative Stats'!F197</f>
        <v>4</v>
      </c>
    </row>
    <row r="33" spans="1:16" x14ac:dyDescent="0.15">
      <c r="A33" s="2" t="str">
        <f>'[1]Cumulative Stats'!A184</f>
        <v>Laird</v>
      </c>
      <c r="B33" s="2" t="str">
        <f>'[1]Cumulative Stats'!B184</f>
        <v>Arz</v>
      </c>
      <c r="C33" s="2">
        <f>'[1]Cumulative Stats'!C184</f>
        <v>4</v>
      </c>
      <c r="D33" s="2">
        <f>'[1]Cumulative Stats'!D184</f>
        <v>13</v>
      </c>
      <c r="E33" s="10">
        <f>'[1]Cumulative Stats'!E184</f>
        <v>3.25</v>
      </c>
      <c r="F33" s="2">
        <f>'[1]Cumulative Stats'!F184</f>
        <v>11</v>
      </c>
      <c r="G33" s="2">
        <f>'[1]Cumulative Stats'!G184</f>
        <v>0</v>
      </c>
      <c r="H33" s="2">
        <f>'[1]Cumulative Stats'!H184</f>
        <v>0</v>
      </c>
      <c r="K33" s="2" t="str">
        <f>'[15]Cumulative Stats'!A198</f>
        <v>Graham</v>
      </c>
      <c r="L33" s="2" t="str">
        <f>'[15]Cumulative Stats'!B198</f>
        <v>Pit</v>
      </c>
      <c r="M33" s="10">
        <f>'[15]Cumulative Stats'!C198</f>
        <v>7</v>
      </c>
      <c r="N33" s="10">
        <f>'[15]Cumulative Stats'!D198</f>
        <v>44</v>
      </c>
      <c r="O33" s="2">
        <f>'[15]Cumulative Stats'!E198</f>
        <v>0</v>
      </c>
      <c r="P33" s="10">
        <f>'[15]Cumulative Stats'!F198</f>
        <v>5</v>
      </c>
    </row>
    <row r="34" spans="1:16" x14ac:dyDescent="0.15">
      <c r="A34" s="2" t="str">
        <f>'[9]Cumulative Stats'!A185</f>
        <v>Greenwood</v>
      </c>
      <c r="B34" s="2" t="str">
        <f>'[9]Cumulative Stats'!B185</f>
        <v>Mch</v>
      </c>
      <c r="C34" s="2">
        <f>'[9]Cumulative Stats'!C185</f>
        <v>4</v>
      </c>
      <c r="D34" s="2">
        <f>'[9]Cumulative Stats'!D185</f>
        <v>8</v>
      </c>
      <c r="E34" s="10">
        <f>'[9]Cumulative Stats'!E185</f>
        <v>2</v>
      </c>
      <c r="F34" s="2">
        <f>'[9]Cumulative Stats'!F185</f>
        <v>7</v>
      </c>
      <c r="G34" s="2">
        <f>'[9]Cumulative Stats'!G185</f>
        <v>0</v>
      </c>
      <c r="H34" s="2">
        <f>'[9]Cumulative Stats'!H185</f>
        <v>0</v>
      </c>
      <c r="K34" s="112" t="str">
        <f>'[9]Cumulative Stats'!A197</f>
        <v>Bethea</v>
      </c>
      <c r="L34" s="2" t="str">
        <f>'[9]Cumulative Stats'!B197</f>
        <v>Mch</v>
      </c>
      <c r="M34" s="10">
        <f>'[9]Cumulative Stats'!C197</f>
        <v>7</v>
      </c>
      <c r="N34" s="10">
        <f>'[9]Cumulative Stats'!D197</f>
        <v>39</v>
      </c>
      <c r="O34" s="2">
        <f>'[9]Cumulative Stats'!E197</f>
        <v>0</v>
      </c>
      <c r="P34" s="10">
        <f>'[9]Cumulative Stats'!F197</f>
        <v>11</v>
      </c>
    </row>
    <row r="35" spans="1:16" x14ac:dyDescent="0.15">
      <c r="A35" s="2" t="str">
        <f>'[11]Cumulative Stats'!A187</f>
        <v>Restic</v>
      </c>
      <c r="B35" s="2" t="str">
        <f>'[11]Cumulative Stats'!B187</f>
        <v>NO</v>
      </c>
      <c r="C35" s="2">
        <f>'[11]Cumulative Stats'!C187</f>
        <v>4</v>
      </c>
      <c r="D35" s="2">
        <f>'[11]Cumulative Stats'!D187</f>
        <v>3</v>
      </c>
      <c r="E35" s="10">
        <f>'[11]Cumulative Stats'!E187</f>
        <v>0.75</v>
      </c>
      <c r="F35" s="2">
        <f>'[11]Cumulative Stats'!F187</f>
        <v>2</v>
      </c>
      <c r="G35" s="2">
        <f>'[11]Cumulative Stats'!G187</f>
        <v>0</v>
      </c>
      <c r="H35" s="2">
        <f>'[11]Cumulative Stats'!H187</f>
        <v>0</v>
      </c>
      <c r="K35" s="2" t="str">
        <f>'[4]Cumulative Stats'!A210</f>
        <v>Thornton</v>
      </c>
      <c r="L35" s="2" t="str">
        <f>'[4]Cumulative Stats'!B210</f>
        <v>Den</v>
      </c>
      <c r="M35" s="10">
        <f>'[4]Cumulative Stats'!C210</f>
        <v>7</v>
      </c>
      <c r="N35" s="10">
        <f>'[4]Cumulative Stats'!D210</f>
        <v>38</v>
      </c>
      <c r="O35" s="2">
        <f>'[4]Cumulative Stats'!E210</f>
        <v>0</v>
      </c>
      <c r="P35" s="10">
        <f>'[4]Cumulative Stats'!F210</f>
        <v>5</v>
      </c>
    </row>
    <row r="36" spans="1:16" x14ac:dyDescent="0.15">
      <c r="A36" s="2" t="s">
        <v>368</v>
      </c>
      <c r="B36" s="2" t="str">
        <f>'[3]Cumulative Stats'!B181</f>
        <v>Chi</v>
      </c>
      <c r="C36" s="2">
        <f>'[3]Cumulative Stats'!C181</f>
        <v>3</v>
      </c>
      <c r="D36" s="2">
        <f>'[3]Cumulative Stats'!D181</f>
        <v>178</v>
      </c>
      <c r="E36" s="10">
        <f>'[3]Cumulative Stats'!E181</f>
        <v>59.333333333333336</v>
      </c>
      <c r="F36" s="2">
        <f>'[3]Cumulative Stats'!F181</f>
        <v>89</v>
      </c>
      <c r="G36" s="2">
        <f>'[3]Cumulative Stats'!G181</f>
        <v>2</v>
      </c>
      <c r="H36" s="2">
        <f>'[3]Cumulative Stats'!H181</f>
        <v>0</v>
      </c>
      <c r="K36" s="2" t="str">
        <f>'[12]Cumulative Stats'!A201</f>
        <v>Lucas</v>
      </c>
      <c r="L36" s="2" t="str">
        <f>'[12]Cumulative Stats'!B201</f>
        <v>Oak</v>
      </c>
      <c r="M36" s="10">
        <f>'[12]Cumulative Stats'!C201</f>
        <v>6.5</v>
      </c>
      <c r="N36" s="10">
        <f>'[12]Cumulative Stats'!D201</f>
        <v>58</v>
      </c>
      <c r="O36" s="2">
        <f>'[12]Cumulative Stats'!E201</f>
        <v>0</v>
      </c>
      <c r="P36" s="10">
        <f>'[12]Cumulative Stats'!F201</f>
        <v>5.5</v>
      </c>
    </row>
    <row r="37" spans="1:16" x14ac:dyDescent="0.15">
      <c r="A37" s="2" t="str">
        <f>'[16]Cumulative Stats'!A190</f>
        <v>Richmond</v>
      </c>
      <c r="B37" s="2" t="str">
        <f>'[16]Cumulative Stats'!B190</f>
        <v>SA</v>
      </c>
      <c r="C37" s="2">
        <f>'[16]Cumulative Stats'!C190</f>
        <v>3</v>
      </c>
      <c r="D37" s="2">
        <f>'[16]Cumulative Stats'!D190</f>
        <v>88</v>
      </c>
      <c r="E37" s="10">
        <f>'[16]Cumulative Stats'!E190</f>
        <v>29.333333333333332</v>
      </c>
      <c r="F37" s="2">
        <f>'[16]Cumulative Stats'!F190</f>
        <v>44</v>
      </c>
      <c r="G37" s="2">
        <f>'[16]Cumulative Stats'!G190</f>
        <v>0</v>
      </c>
      <c r="H37" s="2">
        <f>'[16]Cumulative Stats'!H190</f>
        <v>0</v>
      </c>
      <c r="K37" s="2" t="str">
        <f>'[3]Cumulative Stats'!A206</f>
        <v>Times</v>
      </c>
      <c r="L37" s="2" t="str">
        <f>'[3]Cumulative Stats'!B206</f>
        <v>Chi</v>
      </c>
      <c r="M37" s="10">
        <f>'[3]Cumulative Stats'!C206</f>
        <v>6.5</v>
      </c>
      <c r="N37" s="10">
        <f>'[3]Cumulative Stats'!D206</f>
        <v>48</v>
      </c>
      <c r="O37" s="2">
        <f>'[3]Cumulative Stats'!E206</f>
        <v>0</v>
      </c>
      <c r="P37" s="10">
        <f>'[3]Cumulative Stats'!F206</f>
        <v>6</v>
      </c>
    </row>
    <row r="38" spans="1:16" x14ac:dyDescent="0.15">
      <c r="A38" s="2" t="str">
        <f>'[8]Cumulative Stats'!A183</f>
        <v>Love</v>
      </c>
      <c r="B38" s="2" t="str">
        <f>'[8]Cumulative Stats'!B183</f>
        <v>Mem</v>
      </c>
      <c r="C38" s="2">
        <f>'[8]Cumulative Stats'!C183</f>
        <v>3</v>
      </c>
      <c r="D38" s="2">
        <f>'[8]Cumulative Stats'!D183</f>
        <v>82</v>
      </c>
      <c r="E38" s="10">
        <f>'[8]Cumulative Stats'!E183</f>
        <v>27.333333333333332</v>
      </c>
      <c r="F38" s="2">
        <f>'[8]Cumulative Stats'!F183</f>
        <v>43</v>
      </c>
      <c r="G38" s="2">
        <f>'[8]Cumulative Stats'!G183</f>
        <v>1</v>
      </c>
      <c r="H38" s="2">
        <f>'[8]Cumulative Stats'!H183</f>
        <v>0</v>
      </c>
      <c r="K38" s="2" t="str">
        <f>'[13]Cumulative Stats'!A196</f>
        <v>Anderson,C</v>
      </c>
      <c r="L38" s="2" t="str">
        <f>'[13]Cumulative Stats'!B196</f>
        <v>Okl</v>
      </c>
      <c r="M38" s="10">
        <f>'[13]Cumulative Stats'!C196</f>
        <v>6.5</v>
      </c>
      <c r="N38" s="10">
        <f>'[13]Cumulative Stats'!D196</f>
        <v>39</v>
      </c>
      <c r="O38" s="2">
        <f>'[13]Cumulative Stats'!E196</f>
        <v>0</v>
      </c>
      <c r="P38" s="10">
        <f>'[13]Cumulative Stats'!F196</f>
        <v>11</v>
      </c>
    </row>
    <row r="39" spans="1:16" x14ac:dyDescent="0.15">
      <c r="A39" s="2" t="str">
        <f>'[18]Cumulative Stats'!A181</f>
        <v>Brown,J</v>
      </c>
      <c r="B39" s="2" t="str">
        <f>'[18]Cumulative Stats'!B181</f>
        <v>Was</v>
      </c>
      <c r="C39" s="2">
        <f>'[18]Cumulative Stats'!C181</f>
        <v>3</v>
      </c>
      <c r="D39" s="2">
        <f>'[18]Cumulative Stats'!D181</f>
        <v>75</v>
      </c>
      <c r="E39" s="10">
        <f>'[18]Cumulative Stats'!E181</f>
        <v>25</v>
      </c>
      <c r="F39" s="2">
        <f>'[18]Cumulative Stats'!F181</f>
        <v>25</v>
      </c>
      <c r="G39" s="2">
        <f>'[18]Cumulative Stats'!G181</f>
        <v>0</v>
      </c>
      <c r="H39" s="2">
        <f>'[18]Cumulative Stats'!H181</f>
        <v>0</v>
      </c>
      <c r="K39" s="2" t="s">
        <v>394</v>
      </c>
      <c r="L39" s="2" t="str">
        <f>'[8]Cumulative Stats'!B195</f>
        <v>Mem</v>
      </c>
      <c r="M39" s="10">
        <f>'[8]Cumulative Stats'!C195</f>
        <v>6.5</v>
      </c>
      <c r="N39" s="10">
        <f>'[8]Cumulative Stats'!D195</f>
        <v>29</v>
      </c>
      <c r="O39" s="2">
        <f>'[8]Cumulative Stats'!E195</f>
        <v>0</v>
      </c>
      <c r="P39" s="10">
        <f>'[8]Cumulative Stats'!F195</f>
        <v>7</v>
      </c>
    </row>
    <row r="40" spans="1:16" x14ac:dyDescent="0.15">
      <c r="A40" s="2" t="str">
        <f>'[4]Cumulative Stats'!A186</f>
        <v>Gerken</v>
      </c>
      <c r="B40" s="2" t="str">
        <f>'[4]Cumulative Stats'!B186</f>
        <v>Den</v>
      </c>
      <c r="C40" s="2">
        <f>'[4]Cumulative Stats'!C186</f>
        <v>3</v>
      </c>
      <c r="D40" s="2">
        <f>'[4]Cumulative Stats'!D186</f>
        <v>74</v>
      </c>
      <c r="E40" s="10">
        <f>'[4]Cumulative Stats'!E186</f>
        <v>24.666666666666668</v>
      </c>
      <c r="F40" s="2">
        <f>'[4]Cumulative Stats'!F186</f>
        <v>40</v>
      </c>
      <c r="G40" s="2">
        <f>'[4]Cumulative Stats'!G186</f>
        <v>0</v>
      </c>
      <c r="H40" s="2">
        <f>'[4]Cumulative Stats'!H186</f>
        <v>1</v>
      </c>
      <c r="K40" s="2" t="str">
        <f>'[2]Cumulative Stats'!A206</f>
        <v>Pureifory</v>
      </c>
      <c r="L40" s="2" t="str">
        <f>'[2]Cumulative Stats'!B206</f>
        <v>Bir</v>
      </c>
      <c r="M40" s="10">
        <f>'[2]Cumulative Stats'!C206</f>
        <v>6</v>
      </c>
      <c r="N40" s="10">
        <f>'[2]Cumulative Stats'!D206</f>
        <v>53</v>
      </c>
      <c r="O40" s="2">
        <f>'[2]Cumulative Stats'!E206</f>
        <v>0</v>
      </c>
      <c r="P40" s="10">
        <f>'[2]Cumulative Stats'!F206</f>
        <v>10</v>
      </c>
    </row>
    <row r="41" spans="1:16" x14ac:dyDescent="0.15">
      <c r="A41" s="2" t="str">
        <f>'[17]Cumulative Stats'!A181</f>
        <v>Beaudoin</v>
      </c>
      <c r="B41" s="2" t="str">
        <f>'[17]Cumulative Stats'!B181</f>
        <v>TB</v>
      </c>
      <c r="C41" s="2">
        <f>'[17]Cumulative Stats'!C181</f>
        <v>3</v>
      </c>
      <c r="D41" s="2">
        <f>'[17]Cumulative Stats'!D181</f>
        <v>71</v>
      </c>
      <c r="E41" s="10">
        <f>'[17]Cumulative Stats'!E181</f>
        <v>23.666666666666668</v>
      </c>
      <c r="F41" s="2">
        <f>'[17]Cumulative Stats'!F181</f>
        <v>34</v>
      </c>
      <c r="G41" s="2">
        <f>'[17]Cumulative Stats'!G181</f>
        <v>0</v>
      </c>
      <c r="H41" s="2">
        <f>'[17]Cumulative Stats'!H181</f>
        <v>0</v>
      </c>
      <c r="K41" s="2" t="str">
        <f>'[15]Cumulative Stats'!A203</f>
        <v>McKibben</v>
      </c>
      <c r="L41" s="2" t="str">
        <f>'[15]Cumulative Stats'!B203</f>
        <v>Pit</v>
      </c>
      <c r="M41" s="10">
        <f>'[15]Cumulative Stats'!C203</f>
        <v>6</v>
      </c>
      <c r="N41" s="10">
        <f>'[15]Cumulative Stats'!D203</f>
        <v>49.5</v>
      </c>
      <c r="O41" s="2">
        <f>'[15]Cumulative Stats'!E203</f>
        <v>0</v>
      </c>
      <c r="P41" s="10">
        <f>'[15]Cumulative Stats'!F203</f>
        <v>4</v>
      </c>
    </row>
    <row r="42" spans="1:16" x14ac:dyDescent="0.15">
      <c r="A42" s="2" t="s">
        <v>366</v>
      </c>
      <c r="B42" s="2" t="str">
        <f>'[1]Cumulative Stats'!B180</f>
        <v>Arz</v>
      </c>
      <c r="C42" s="2">
        <f>'[1]Cumulative Stats'!C180</f>
        <v>3</v>
      </c>
      <c r="D42" s="2">
        <f>'[1]Cumulative Stats'!D180</f>
        <v>66</v>
      </c>
      <c r="E42" s="10">
        <f>'[1]Cumulative Stats'!E180</f>
        <v>22</v>
      </c>
      <c r="F42" s="2">
        <f>'[1]Cumulative Stats'!F180</f>
        <v>40</v>
      </c>
      <c r="G42" s="2">
        <f>'[1]Cumulative Stats'!G180</f>
        <v>0</v>
      </c>
      <c r="H42" s="2">
        <f>'[1]Cumulative Stats'!H180</f>
        <v>0</v>
      </c>
      <c r="K42" s="2" t="str">
        <f>'[18]Cumulative Stats'!A200</f>
        <v>Dailey</v>
      </c>
      <c r="L42" s="2" t="str">
        <f>'[18]Cumulative Stats'!B200</f>
        <v>Was</v>
      </c>
      <c r="M42" s="10">
        <f>'[18]Cumulative Stats'!C200</f>
        <v>6</v>
      </c>
      <c r="N42" s="10">
        <f>'[18]Cumulative Stats'!D200</f>
        <v>47</v>
      </c>
      <c r="O42" s="2">
        <f>'[18]Cumulative Stats'!E200</f>
        <v>0</v>
      </c>
      <c r="P42" s="10">
        <f>'[18]Cumulative Stats'!F200</f>
        <v>6</v>
      </c>
    </row>
    <row r="43" spans="1:16" x14ac:dyDescent="0.15">
      <c r="A43" s="2" t="str">
        <f>'[13]Cumulative Stats'!A183</f>
        <v>Copeland</v>
      </c>
      <c r="B43" s="2" t="str">
        <f>'[13]Cumulative Stats'!B183</f>
        <v>Okl</v>
      </c>
      <c r="C43" s="2">
        <f>'[13]Cumulative Stats'!C183</f>
        <v>3</v>
      </c>
      <c r="D43" s="2">
        <f>'[13]Cumulative Stats'!D183</f>
        <v>54</v>
      </c>
      <c r="E43" s="10">
        <f>'[13]Cumulative Stats'!E183</f>
        <v>18</v>
      </c>
      <c r="F43" s="2">
        <f>'[13]Cumulative Stats'!F183</f>
        <v>21</v>
      </c>
      <c r="G43" s="2">
        <f>'[13]Cumulative Stats'!G183</f>
        <v>0</v>
      </c>
      <c r="H43" s="2">
        <f>'[13]Cumulative Stats'!H183</f>
        <v>0</v>
      </c>
      <c r="K43" s="2" t="str">
        <f>'[11]Cumulative Stats'!A205</f>
        <v>Robinson</v>
      </c>
      <c r="L43" s="2" t="str">
        <f>'[11]Cumulative Stats'!B205</f>
        <v>NO</v>
      </c>
      <c r="M43" s="10">
        <f>'[11]Cumulative Stats'!C205</f>
        <v>6</v>
      </c>
      <c r="N43" s="10">
        <f>'[11]Cumulative Stats'!D205</f>
        <v>28</v>
      </c>
      <c r="O43" s="2">
        <f>'[11]Cumulative Stats'!E205</f>
        <v>0</v>
      </c>
      <c r="P43" s="10">
        <f>'[11]Cumulative Stats'!F205</f>
        <v>5</v>
      </c>
    </row>
    <row r="44" spans="1:16" x14ac:dyDescent="0.15">
      <c r="A44" s="2" t="s">
        <v>372</v>
      </c>
      <c r="B44" s="2" t="str">
        <f>'[17]Cumulative Stats'!B186</f>
        <v>TB</v>
      </c>
      <c r="C44" s="2">
        <f>'[17]Cumulative Stats'!C186</f>
        <v>3</v>
      </c>
      <c r="D44" s="2">
        <f>'[17]Cumulative Stats'!D186</f>
        <v>44</v>
      </c>
      <c r="E44" s="10">
        <f>'[17]Cumulative Stats'!E186</f>
        <v>14.666666666666666</v>
      </c>
      <c r="F44" s="2">
        <f>'[17]Cumulative Stats'!F186</f>
        <v>44</v>
      </c>
      <c r="G44" s="2">
        <f>'[17]Cumulative Stats'!G186</f>
        <v>0</v>
      </c>
      <c r="H44" s="2">
        <f>'[17]Cumulative Stats'!H186</f>
        <v>0</v>
      </c>
      <c r="K44" s="2" t="str">
        <f>'[7]Cumulative Stats'!A196</f>
        <v>Achica</v>
      </c>
      <c r="L44" s="2" t="str">
        <f>'[7]Cumulative Stats'!B196</f>
        <v>LA</v>
      </c>
      <c r="M44" s="10">
        <f>'[7]Cumulative Stats'!C196</f>
        <v>5.5</v>
      </c>
      <c r="N44" s="10">
        <f>'[7]Cumulative Stats'!D196</f>
        <v>47.5</v>
      </c>
      <c r="O44" s="2">
        <f>'[7]Cumulative Stats'!E196</f>
        <v>0</v>
      </c>
      <c r="P44" s="10">
        <f>'[7]Cumulative Stats'!F196</f>
        <v>5</v>
      </c>
    </row>
    <row r="45" spans="1:16" x14ac:dyDescent="0.15">
      <c r="A45" s="2" t="str">
        <f>'[10]Cumulative Stats'!A180</f>
        <v>Barbaro</v>
      </c>
      <c r="B45" s="2" t="str">
        <f>'[10]Cumulative Stats'!B180</f>
        <v>NJ</v>
      </c>
      <c r="C45" s="2">
        <f>'[10]Cumulative Stats'!C180</f>
        <v>3</v>
      </c>
      <c r="D45" s="2">
        <f>'[10]Cumulative Stats'!D180</f>
        <v>43</v>
      </c>
      <c r="E45" s="10">
        <f>'[10]Cumulative Stats'!E180</f>
        <v>14.333333333333334</v>
      </c>
      <c r="F45" s="2">
        <f>'[10]Cumulative Stats'!F180</f>
        <v>35</v>
      </c>
      <c r="G45" s="2">
        <f>'[10]Cumulative Stats'!G180</f>
        <v>0</v>
      </c>
      <c r="H45" s="2">
        <f>'[10]Cumulative Stats'!H180</f>
        <v>1</v>
      </c>
      <c r="K45" s="2" t="str">
        <f>'[18]Cumulative Stats'!A206</f>
        <v>Smith</v>
      </c>
      <c r="L45" s="2" t="str">
        <f>'[18]Cumulative Stats'!B206</f>
        <v>Was</v>
      </c>
      <c r="M45" s="10">
        <f>'[18]Cumulative Stats'!C206</f>
        <v>5.5</v>
      </c>
      <c r="N45" s="10">
        <f>'[18]Cumulative Stats'!D206</f>
        <v>30.5</v>
      </c>
      <c r="O45" s="2">
        <f>'[18]Cumulative Stats'!E206</f>
        <v>0</v>
      </c>
      <c r="P45" s="10">
        <f>'[18]Cumulative Stats'!F206</f>
        <v>4</v>
      </c>
    </row>
    <row r="46" spans="1:16" x14ac:dyDescent="0.15">
      <c r="A46" s="2" t="s">
        <v>382</v>
      </c>
      <c r="B46" s="2" t="str">
        <f>'[7]Cumulative Stats'!B185</f>
        <v>LA</v>
      </c>
      <c r="C46" s="2">
        <f>'[7]Cumulative Stats'!C185</f>
        <v>3</v>
      </c>
      <c r="D46" s="2">
        <f>'[7]Cumulative Stats'!D185</f>
        <v>41</v>
      </c>
      <c r="E46" s="10">
        <f>'[7]Cumulative Stats'!E185</f>
        <v>13.666666666666666</v>
      </c>
      <c r="F46" s="2">
        <f>'[7]Cumulative Stats'!F185</f>
        <v>34</v>
      </c>
      <c r="G46" s="2">
        <f>'[7]Cumulative Stats'!G185</f>
        <v>0</v>
      </c>
      <c r="H46" s="2">
        <f>'[7]Cumulative Stats'!H185</f>
        <v>0</v>
      </c>
      <c r="K46" s="2" t="str">
        <f>'[2]Cumulative Stats'!A209</f>
        <v>Spencer</v>
      </c>
      <c r="L46" s="2" t="str">
        <f>'[2]Cumulative Stats'!B209</f>
        <v>Bir</v>
      </c>
      <c r="M46" s="10">
        <f>'[2]Cumulative Stats'!C209</f>
        <v>5.5</v>
      </c>
      <c r="N46" s="10">
        <f>'[2]Cumulative Stats'!D209</f>
        <v>21</v>
      </c>
      <c r="O46" s="2">
        <f>'[2]Cumulative Stats'!E209</f>
        <v>0</v>
      </c>
      <c r="P46" s="10">
        <f>'[2]Cumulative Stats'!F209</f>
        <v>5.5</v>
      </c>
    </row>
    <row r="47" spans="1:16" x14ac:dyDescent="0.15">
      <c r="A47" s="2" t="str">
        <f>'[17]Cumulative Stats'!A183</f>
        <v>George</v>
      </c>
      <c r="B47" s="2" t="str">
        <f>'[17]Cumulative Stats'!B183</f>
        <v>TB</v>
      </c>
      <c r="C47" s="2">
        <f>'[17]Cumulative Stats'!C183</f>
        <v>3</v>
      </c>
      <c r="D47" s="2">
        <f>'[17]Cumulative Stats'!D183</f>
        <v>38</v>
      </c>
      <c r="E47" s="10">
        <f>'[17]Cumulative Stats'!E183</f>
        <v>12.666666666666666</v>
      </c>
      <c r="F47" s="2">
        <f>'[17]Cumulative Stats'!F183</f>
        <v>21</v>
      </c>
      <c r="G47" s="2">
        <f>'[17]Cumulative Stats'!G183</f>
        <v>0</v>
      </c>
      <c r="H47" s="2">
        <f>'[17]Cumulative Stats'!H183</f>
        <v>0</v>
      </c>
      <c r="K47" s="2" t="str">
        <f>'[14]Cumulative Stats'!A198</f>
        <v>Fielder</v>
      </c>
      <c r="L47" s="2" t="str">
        <f>'[14]Cumulative Stats'!B198</f>
        <v>Phi</v>
      </c>
      <c r="M47" s="10">
        <f>'[14]Cumulative Stats'!C198</f>
        <v>5.5</v>
      </c>
      <c r="N47" s="10">
        <f>'[14]Cumulative Stats'!D198</f>
        <v>16</v>
      </c>
      <c r="O47" s="2">
        <f>'[14]Cumulative Stats'!E198</f>
        <v>0</v>
      </c>
      <c r="P47" s="10">
        <f>'[14]Cumulative Stats'!F198</f>
        <v>6</v>
      </c>
    </row>
    <row r="48" spans="1:16" x14ac:dyDescent="0.15">
      <c r="A48" s="2" t="str">
        <f>'[10]Cumulative Stats'!A184</f>
        <v>Joyce</v>
      </c>
      <c r="B48" s="2" t="str">
        <f>'[10]Cumulative Stats'!B184</f>
        <v>NJ</v>
      </c>
      <c r="C48" s="2">
        <f>'[10]Cumulative Stats'!C184</f>
        <v>3</v>
      </c>
      <c r="D48" s="2">
        <f>'[10]Cumulative Stats'!D184</f>
        <v>37</v>
      </c>
      <c r="E48" s="10">
        <f>'[10]Cumulative Stats'!E184</f>
        <v>12.333333333333334</v>
      </c>
      <c r="F48" s="2">
        <f>'[10]Cumulative Stats'!F184</f>
        <v>17</v>
      </c>
      <c r="G48" s="2">
        <f>'[10]Cumulative Stats'!G184</f>
        <v>0</v>
      </c>
      <c r="H48" s="2">
        <f>'[10]Cumulative Stats'!H184</f>
        <v>0</v>
      </c>
      <c r="K48" s="2" t="str">
        <f>'[12]Cumulative Stats'!A208</f>
        <v>Shaw</v>
      </c>
      <c r="L48" s="2" t="str">
        <f>'[12]Cumulative Stats'!B208</f>
        <v>Oak</v>
      </c>
      <c r="M48" s="10">
        <f>'[12]Cumulative Stats'!C208</f>
        <v>5</v>
      </c>
      <c r="N48" s="10">
        <f>'[12]Cumulative Stats'!D208</f>
        <v>48</v>
      </c>
      <c r="O48" s="2">
        <f>'[12]Cumulative Stats'!E208</f>
        <v>0</v>
      </c>
      <c r="P48" s="10">
        <f>'[12]Cumulative Stats'!F208</f>
        <v>4.5</v>
      </c>
    </row>
    <row r="49" spans="1:16" x14ac:dyDescent="0.15">
      <c r="A49" s="2" t="s">
        <v>387</v>
      </c>
      <c r="B49" s="2" t="str">
        <f>'[7]Cumulative Stats'!B186</f>
        <v>LA</v>
      </c>
      <c r="C49" s="2">
        <f>'[7]Cumulative Stats'!C186</f>
        <v>3</v>
      </c>
      <c r="D49" s="2">
        <f>'[7]Cumulative Stats'!D186</f>
        <v>34</v>
      </c>
      <c r="E49" s="10">
        <f>'[7]Cumulative Stats'!E186</f>
        <v>11.333333333333334</v>
      </c>
      <c r="F49" s="2">
        <f>'[7]Cumulative Stats'!F186</f>
        <v>14</v>
      </c>
      <c r="G49" s="2">
        <f>'[7]Cumulative Stats'!G186</f>
        <v>0</v>
      </c>
      <c r="H49" s="2">
        <f>'[7]Cumulative Stats'!H186</f>
        <v>0</v>
      </c>
      <c r="K49" s="2" t="str">
        <f>'[11]Cumulative Stats'!A202</f>
        <v>Needham</v>
      </c>
      <c r="L49" s="2" t="str">
        <f>'[11]Cumulative Stats'!B202</f>
        <v>NO</v>
      </c>
      <c r="M49" s="10">
        <f>'[11]Cumulative Stats'!C202</f>
        <v>5</v>
      </c>
      <c r="N49" s="10">
        <f>'[11]Cumulative Stats'!D202</f>
        <v>43</v>
      </c>
      <c r="O49" s="2">
        <f>'[11]Cumulative Stats'!E202</f>
        <v>0</v>
      </c>
      <c r="P49" s="10">
        <f>'[11]Cumulative Stats'!F202</f>
        <v>5</v>
      </c>
    </row>
    <row r="50" spans="1:16" x14ac:dyDescent="0.15">
      <c r="A50" s="2" t="str">
        <f>'[16]Cumulative Stats'!A192</f>
        <v>Tyler</v>
      </c>
      <c r="B50" s="2" t="str">
        <f>'[16]Cumulative Stats'!B192</f>
        <v>SA</v>
      </c>
      <c r="C50" s="2">
        <f>'[16]Cumulative Stats'!C192</f>
        <v>3</v>
      </c>
      <c r="D50" s="2">
        <f>'[16]Cumulative Stats'!D192</f>
        <v>30</v>
      </c>
      <c r="E50" s="10">
        <f>'[16]Cumulative Stats'!E192</f>
        <v>10</v>
      </c>
      <c r="F50" s="2">
        <f>'[16]Cumulative Stats'!F192</f>
        <v>21</v>
      </c>
      <c r="G50" s="2">
        <f>'[16]Cumulative Stats'!G192</f>
        <v>0</v>
      </c>
      <c r="H50" s="2">
        <f>'[16]Cumulative Stats'!H192</f>
        <v>0</v>
      </c>
      <c r="K50" s="2" t="str">
        <f>'[17]Cumulative Stats'!A198</f>
        <v>Carter</v>
      </c>
      <c r="L50" s="2" t="str">
        <f>'[17]Cumulative Stats'!B198</f>
        <v>TB</v>
      </c>
      <c r="M50" s="10">
        <f>'[17]Cumulative Stats'!C198</f>
        <v>5</v>
      </c>
      <c r="N50" s="10">
        <f>'[17]Cumulative Stats'!D198</f>
        <v>42.5</v>
      </c>
      <c r="O50" s="2">
        <f>'[17]Cumulative Stats'!E198</f>
        <v>0</v>
      </c>
      <c r="P50" s="10">
        <f>'[17]Cumulative Stats'!F198</f>
        <v>3.5</v>
      </c>
    </row>
    <row r="51" spans="1:16" x14ac:dyDescent="0.15">
      <c r="A51" s="2" t="str">
        <f>'[8]Cumulative Stats'!A186</f>
        <v>Stewart</v>
      </c>
      <c r="B51" s="2" t="str">
        <f>'[8]Cumulative Stats'!B186</f>
        <v>Mem</v>
      </c>
      <c r="C51" s="2">
        <f>'[8]Cumulative Stats'!C186</f>
        <v>3</v>
      </c>
      <c r="D51" s="2">
        <f>'[8]Cumulative Stats'!D186</f>
        <v>20</v>
      </c>
      <c r="E51" s="10">
        <f>'[8]Cumulative Stats'!E186</f>
        <v>6.666666666666667</v>
      </c>
      <c r="F51" s="2">
        <f>'[8]Cumulative Stats'!F186</f>
        <v>8</v>
      </c>
      <c r="G51" s="2">
        <f>'[8]Cumulative Stats'!G186</f>
        <v>0</v>
      </c>
      <c r="H51" s="2">
        <f>'[8]Cumulative Stats'!H186</f>
        <v>0</v>
      </c>
      <c r="K51" s="2" t="str">
        <f>'[4]Cumulative Stats'!A207</f>
        <v>Ogrin</v>
      </c>
      <c r="L51" s="2" t="str">
        <f>'[4]Cumulative Stats'!B207</f>
        <v>Den</v>
      </c>
      <c r="M51" s="10">
        <f>'[4]Cumulative Stats'!C207</f>
        <v>5</v>
      </c>
      <c r="N51" s="10">
        <f>'[4]Cumulative Stats'!D207</f>
        <v>42</v>
      </c>
      <c r="O51" s="2">
        <f>'[4]Cumulative Stats'!E207</f>
        <v>0</v>
      </c>
      <c r="P51" s="10">
        <f>'[4]Cumulative Stats'!F207</f>
        <v>5</v>
      </c>
    </row>
    <row r="52" spans="1:16" x14ac:dyDescent="0.15">
      <c r="A52" s="2" t="str">
        <f>'[4]Cumulative Stats'!A191</f>
        <v>Sullivan</v>
      </c>
      <c r="B52" s="2" t="str">
        <f>'[4]Cumulative Stats'!B191</f>
        <v>Den</v>
      </c>
      <c r="C52" s="2">
        <f>'[4]Cumulative Stats'!C191</f>
        <v>3</v>
      </c>
      <c r="D52" s="2">
        <f>'[4]Cumulative Stats'!D191</f>
        <v>19</v>
      </c>
      <c r="E52" s="10">
        <f>'[4]Cumulative Stats'!E191</f>
        <v>6.333333333333333</v>
      </c>
      <c r="F52" s="2">
        <f>'[4]Cumulative Stats'!F191</f>
        <v>11</v>
      </c>
      <c r="G52" s="2">
        <f>'[4]Cumulative Stats'!G191</f>
        <v>0</v>
      </c>
      <c r="H52" s="2">
        <f>'[4]Cumulative Stats'!H191</f>
        <v>0</v>
      </c>
      <c r="K52" s="2" t="str">
        <f>'[3]Cumulative Stats'!A202</f>
        <v>Morgan</v>
      </c>
      <c r="L52" s="2" t="str">
        <f>'[3]Cumulative Stats'!B202</f>
        <v>Chi</v>
      </c>
      <c r="M52" s="10">
        <f>'[3]Cumulative Stats'!C202</f>
        <v>5</v>
      </c>
      <c r="N52" s="10">
        <f>'[3]Cumulative Stats'!D202</f>
        <v>40</v>
      </c>
      <c r="O52" s="2">
        <f>'[3]Cumulative Stats'!E202</f>
        <v>0</v>
      </c>
      <c r="P52" s="10">
        <f>'[3]Cumulative Stats'!F202</f>
        <v>5.5</v>
      </c>
    </row>
    <row r="53" spans="1:16" x14ac:dyDescent="0.15">
      <c r="A53" s="2" t="s">
        <v>384</v>
      </c>
      <c r="B53" s="2" t="str">
        <f>'[4]Cumulative Stats'!B188</f>
        <v>Den</v>
      </c>
      <c r="C53" s="2">
        <f>'[4]Cumulative Stats'!C188</f>
        <v>3</v>
      </c>
      <c r="D53" s="2">
        <f>'[4]Cumulative Stats'!D188</f>
        <v>17</v>
      </c>
      <c r="E53" s="10">
        <f>'[4]Cumulative Stats'!E188</f>
        <v>5.666666666666667</v>
      </c>
      <c r="F53" s="2">
        <f>'[4]Cumulative Stats'!F188</f>
        <v>9</v>
      </c>
      <c r="G53" s="2">
        <f>'[4]Cumulative Stats'!G188</f>
        <v>0</v>
      </c>
      <c r="H53" s="2">
        <f>'[4]Cumulative Stats'!H188</f>
        <v>0</v>
      </c>
      <c r="K53" s="2" t="str">
        <f>'[18]Cumulative Stats'!A203</f>
        <v>Kellin</v>
      </c>
      <c r="L53" s="2" t="str">
        <f>'[18]Cumulative Stats'!B203</f>
        <v>Was</v>
      </c>
      <c r="M53" s="10">
        <f>'[18]Cumulative Stats'!C203</f>
        <v>5</v>
      </c>
      <c r="N53" s="10">
        <f>'[18]Cumulative Stats'!D203</f>
        <v>39</v>
      </c>
      <c r="O53" s="2">
        <f>'[18]Cumulative Stats'!E203</f>
        <v>0</v>
      </c>
      <c r="P53" s="10">
        <f>'[18]Cumulative Stats'!F203</f>
        <v>5</v>
      </c>
    </row>
    <row r="54" spans="1:16" x14ac:dyDescent="0.15">
      <c r="A54" s="2" t="str">
        <f>'[14]Cumulative Stats'!A181</f>
        <v>Cooper</v>
      </c>
      <c r="B54" s="2" t="str">
        <f>'[14]Cumulative Stats'!B181</f>
        <v>Phi</v>
      </c>
      <c r="C54" s="2">
        <f>'[14]Cumulative Stats'!C181</f>
        <v>3</v>
      </c>
      <c r="D54" s="2">
        <f>'[14]Cumulative Stats'!D181</f>
        <v>15</v>
      </c>
      <c r="E54" s="10">
        <f>'[14]Cumulative Stats'!E181</f>
        <v>5</v>
      </c>
      <c r="F54" s="2">
        <f>'[14]Cumulative Stats'!F181</f>
        <v>7</v>
      </c>
      <c r="G54" s="2">
        <f>'[14]Cumulative Stats'!G181</f>
        <v>0</v>
      </c>
      <c r="H54" s="2">
        <f>'[14]Cumulative Stats'!H181</f>
        <v>0</v>
      </c>
      <c r="K54" s="2" t="str">
        <f>'[9]Cumulative Stats'!A195</f>
        <v>Banaszak</v>
      </c>
      <c r="L54" s="2" t="str">
        <f>'[9]Cumulative Stats'!B195</f>
        <v>Mch</v>
      </c>
      <c r="M54" s="10">
        <f>'[9]Cumulative Stats'!C195</f>
        <v>5</v>
      </c>
      <c r="N54" s="10">
        <f>'[9]Cumulative Stats'!D195</f>
        <v>38</v>
      </c>
      <c r="O54" s="2">
        <f>'[9]Cumulative Stats'!E195</f>
        <v>0</v>
      </c>
      <c r="P54" s="10">
        <f>'[9]Cumulative Stats'!F195</f>
        <v>4</v>
      </c>
    </row>
    <row r="55" spans="1:16" x14ac:dyDescent="0.15">
      <c r="A55" s="2" t="str">
        <f>'[2]Cumulative Stats'!A181</f>
        <v>Evans</v>
      </c>
      <c r="B55" s="2" t="str">
        <f>'[2]Cumulative Stats'!B181</f>
        <v>Bir</v>
      </c>
      <c r="C55" s="2">
        <f>'[2]Cumulative Stats'!C181</f>
        <v>3</v>
      </c>
      <c r="D55" s="2">
        <f>'[2]Cumulative Stats'!D181</f>
        <v>12</v>
      </c>
      <c r="E55" s="10">
        <f>'[2]Cumulative Stats'!E181</f>
        <v>4</v>
      </c>
      <c r="F55" s="2">
        <f>'[2]Cumulative Stats'!F181</f>
        <v>8</v>
      </c>
      <c r="G55" s="2">
        <f>'[2]Cumulative Stats'!G181</f>
        <v>0</v>
      </c>
      <c r="H55" s="2">
        <f>'[2]Cumulative Stats'!H181</f>
        <v>0</v>
      </c>
      <c r="K55" s="2" t="str">
        <f>'[6]Cumulative Stats'!A198</f>
        <v>Clasby</v>
      </c>
      <c r="L55" s="2" t="str">
        <f>'[6]Cumulative Stats'!B198</f>
        <v>Jac</v>
      </c>
      <c r="M55" s="10">
        <f>'[6]Cumulative Stats'!C198</f>
        <v>5</v>
      </c>
      <c r="N55" s="10">
        <f>'[6]Cumulative Stats'!D198</f>
        <v>36</v>
      </c>
      <c r="O55" s="2">
        <f>'[6]Cumulative Stats'!E198</f>
        <v>0</v>
      </c>
      <c r="P55" s="10">
        <f>'[6]Cumulative Stats'!F198</f>
        <v>5</v>
      </c>
    </row>
    <row r="56" spans="1:16" x14ac:dyDescent="0.15">
      <c r="A56" s="2" t="str">
        <f>'[15]Cumulative Stats'!A184</f>
        <v>Holmes</v>
      </c>
      <c r="B56" s="2" t="str">
        <f>'[15]Cumulative Stats'!B184</f>
        <v>Pit</v>
      </c>
      <c r="C56" s="2">
        <f>'[15]Cumulative Stats'!C184</f>
        <v>3</v>
      </c>
      <c r="D56" s="2">
        <f>'[15]Cumulative Stats'!D184</f>
        <v>12</v>
      </c>
      <c r="E56" s="10">
        <f>'[15]Cumulative Stats'!E184</f>
        <v>4</v>
      </c>
      <c r="F56" s="2">
        <f>'[15]Cumulative Stats'!F184</f>
        <v>13</v>
      </c>
      <c r="G56" s="2">
        <f>'[15]Cumulative Stats'!G184</f>
        <v>0</v>
      </c>
      <c r="H56" s="2">
        <f>'[15]Cumulative Stats'!H184</f>
        <v>0</v>
      </c>
      <c r="K56" s="2" t="str">
        <f>'[16]Cumulative Stats'!A198</f>
        <v>Case</v>
      </c>
      <c r="L56" s="2" t="str">
        <f>'[16]Cumulative Stats'!B198</f>
        <v>SA</v>
      </c>
      <c r="M56" s="10">
        <f>'[16]Cumulative Stats'!C198</f>
        <v>5</v>
      </c>
      <c r="N56" s="10">
        <f>'[16]Cumulative Stats'!D198</f>
        <v>30</v>
      </c>
      <c r="O56" s="2">
        <f>'[16]Cumulative Stats'!E198</f>
        <v>0</v>
      </c>
      <c r="P56" s="10">
        <f>'[16]Cumulative Stats'!F198</f>
        <v>3</v>
      </c>
    </row>
    <row r="57" spans="1:16" x14ac:dyDescent="0.15">
      <c r="A57" s="2" t="str">
        <f>'[10]Cumulative Stats'!A188</f>
        <v>Lockette</v>
      </c>
      <c r="B57" s="2" t="str">
        <f>'[10]Cumulative Stats'!B188</f>
        <v>NJ</v>
      </c>
      <c r="C57" s="2">
        <f>'[10]Cumulative Stats'!C188</f>
        <v>3</v>
      </c>
      <c r="D57" s="2">
        <f>'[10]Cumulative Stats'!D188</f>
        <v>12</v>
      </c>
      <c r="E57" s="10">
        <f>'[10]Cumulative Stats'!E188</f>
        <v>4</v>
      </c>
      <c r="F57" s="2">
        <f>'[10]Cumulative Stats'!F188</f>
        <v>8</v>
      </c>
      <c r="G57" s="2">
        <f>'[10]Cumulative Stats'!G188</f>
        <v>0</v>
      </c>
      <c r="H57" s="2">
        <f>'[10]Cumulative Stats'!H188</f>
        <v>0</v>
      </c>
      <c r="K57" s="2" t="str">
        <f>'[16]Cumulative Stats'!A203</f>
        <v>Hanna</v>
      </c>
      <c r="L57" s="2" t="str">
        <f>'[16]Cumulative Stats'!B203</f>
        <v>SA</v>
      </c>
      <c r="M57" s="10">
        <f>'[16]Cumulative Stats'!C203</f>
        <v>5</v>
      </c>
      <c r="N57" s="10">
        <f>'[16]Cumulative Stats'!D203</f>
        <v>29</v>
      </c>
      <c r="O57" s="2">
        <f>'[16]Cumulative Stats'!E203</f>
        <v>0</v>
      </c>
      <c r="P57" s="10">
        <f>'[16]Cumulative Stats'!F203</f>
        <v>4</v>
      </c>
    </row>
    <row r="58" spans="1:16" x14ac:dyDescent="0.15">
      <c r="A58" s="2" t="s">
        <v>380</v>
      </c>
      <c r="B58" s="2" t="str">
        <f>'[11]Cumulative Stats'!B184</f>
        <v>NO</v>
      </c>
      <c r="C58" s="2">
        <f>'[11]Cumulative Stats'!C184</f>
        <v>3</v>
      </c>
      <c r="D58" s="2">
        <f>'[11]Cumulative Stats'!D184</f>
        <v>11</v>
      </c>
      <c r="E58" s="10">
        <f>'[11]Cumulative Stats'!E184</f>
        <v>3.6666666666666665</v>
      </c>
      <c r="F58" s="2">
        <f>'[11]Cumulative Stats'!F184</f>
        <v>5</v>
      </c>
      <c r="G58" s="2">
        <f>'[11]Cumulative Stats'!G184</f>
        <v>0</v>
      </c>
      <c r="H58" s="2">
        <f>'[11]Cumulative Stats'!H184</f>
        <v>0</v>
      </c>
      <c r="K58" s="2" t="str">
        <f>'[6]Cumulative Stats'!A209</f>
        <v>Wampler</v>
      </c>
      <c r="L58" s="2" t="str">
        <f>'[6]Cumulative Stats'!B209</f>
        <v>Jac</v>
      </c>
      <c r="M58" s="10">
        <f>'[6]Cumulative Stats'!C209</f>
        <v>5</v>
      </c>
      <c r="N58" s="10">
        <f>'[6]Cumulative Stats'!D209</f>
        <v>29</v>
      </c>
      <c r="O58" s="2">
        <f>'[6]Cumulative Stats'!E209</f>
        <v>0</v>
      </c>
      <c r="P58" s="10">
        <f>'[6]Cumulative Stats'!F209</f>
        <v>3</v>
      </c>
    </row>
    <row r="59" spans="1:16" x14ac:dyDescent="0.15">
      <c r="A59" s="2" t="str">
        <f>'[17]Cumulative Stats'!A189</f>
        <v>McCallister</v>
      </c>
      <c r="B59" s="2" t="str">
        <f>'[17]Cumulative Stats'!B189</f>
        <v>TB</v>
      </c>
      <c r="C59" s="2">
        <f>'[17]Cumulative Stats'!C189</f>
        <v>3</v>
      </c>
      <c r="D59" s="2">
        <f>'[17]Cumulative Stats'!D189</f>
        <v>9</v>
      </c>
      <c r="E59" s="10">
        <f>'[17]Cumulative Stats'!E189</f>
        <v>3</v>
      </c>
      <c r="F59" s="2">
        <f>'[17]Cumulative Stats'!F189</f>
        <v>3</v>
      </c>
      <c r="G59" s="2">
        <f>'[17]Cumulative Stats'!G189</f>
        <v>0</v>
      </c>
      <c r="H59" s="2">
        <f>'[17]Cumulative Stats'!H189</f>
        <v>0</v>
      </c>
      <c r="K59" s="2" t="str">
        <f>'[13]Cumulative Stats'!A201</f>
        <v>Koenning</v>
      </c>
      <c r="L59" s="2" t="str">
        <f>'[13]Cumulative Stats'!B201</f>
        <v>Okl</v>
      </c>
      <c r="M59" s="10">
        <f>'[13]Cumulative Stats'!C201</f>
        <v>5</v>
      </c>
      <c r="N59" s="10">
        <f>'[13]Cumulative Stats'!D201</f>
        <v>24</v>
      </c>
      <c r="O59" s="2">
        <f>'[13]Cumulative Stats'!E201</f>
        <v>0</v>
      </c>
      <c r="P59" s="10">
        <f>'[13]Cumulative Stats'!F201</f>
        <v>5.5</v>
      </c>
    </row>
    <row r="60" spans="1:16" x14ac:dyDescent="0.15">
      <c r="A60" s="2" t="str">
        <f>'[14]Cumulative Stats'!A186</f>
        <v>McCants</v>
      </c>
      <c r="B60" s="2" t="str">
        <f>'[14]Cumulative Stats'!B186</f>
        <v>Phi</v>
      </c>
      <c r="C60" s="2">
        <f>'[14]Cumulative Stats'!C186</f>
        <v>3</v>
      </c>
      <c r="D60" s="2">
        <f>'[14]Cumulative Stats'!D186</f>
        <v>7</v>
      </c>
      <c r="E60" s="10">
        <f>'[14]Cumulative Stats'!E186</f>
        <v>2.3333333333333335</v>
      </c>
      <c r="F60" s="2">
        <f>'[14]Cumulative Stats'!F186</f>
        <v>4</v>
      </c>
      <c r="G60" s="2">
        <f>'[14]Cumulative Stats'!G186</f>
        <v>0</v>
      </c>
      <c r="H60" s="2">
        <f>'[14]Cumulative Stats'!H186</f>
        <v>0</v>
      </c>
      <c r="K60" s="2" t="str">
        <f>'[16]Cumulative Stats'!A209</f>
        <v>Tabor</v>
      </c>
      <c r="L60" s="2" t="str">
        <f>'[16]Cumulative Stats'!B209</f>
        <v>SA</v>
      </c>
      <c r="M60" s="10">
        <f>'[16]Cumulative Stats'!C209</f>
        <v>5</v>
      </c>
      <c r="N60" s="10">
        <f>'[16]Cumulative Stats'!D209</f>
        <v>11</v>
      </c>
      <c r="O60" s="2">
        <f>'[16]Cumulative Stats'!E209</f>
        <v>0</v>
      </c>
      <c r="P60" s="10">
        <f>'[16]Cumulative Stats'!F209</f>
        <v>2</v>
      </c>
    </row>
    <row r="61" spans="1:16" x14ac:dyDescent="0.15">
      <c r="A61" s="2" t="str">
        <f>'[16]Cumulative Stats'!A186</f>
        <v>James</v>
      </c>
      <c r="B61" s="2" t="str">
        <f>'[16]Cumulative Stats'!B186</f>
        <v>SA</v>
      </c>
      <c r="C61" s="2">
        <f>'[16]Cumulative Stats'!C186</f>
        <v>3</v>
      </c>
      <c r="D61" s="2">
        <f>'[16]Cumulative Stats'!D186</f>
        <v>-1</v>
      </c>
      <c r="E61" s="10">
        <f>'[16]Cumulative Stats'!E186</f>
        <v>-0.33333333333333331</v>
      </c>
      <c r="F61" s="2">
        <f>'[16]Cumulative Stats'!F186</f>
        <v>0</v>
      </c>
      <c r="G61" s="2">
        <f>'[16]Cumulative Stats'!G186</f>
        <v>0</v>
      </c>
      <c r="H61" s="2">
        <f>'[16]Cumulative Stats'!H186</f>
        <v>0</v>
      </c>
      <c r="K61" s="2" t="str">
        <f>'[10]Cumulative Stats'!A200</f>
        <v>Lockette</v>
      </c>
      <c r="L61" s="2" t="str">
        <f>'[10]Cumulative Stats'!B200</f>
        <v>NJ</v>
      </c>
      <c r="M61" s="10">
        <f>'[10]Cumulative Stats'!C200</f>
        <v>4.5</v>
      </c>
      <c r="N61" s="10">
        <f>'[10]Cumulative Stats'!D200</f>
        <v>45.5</v>
      </c>
      <c r="O61" s="2">
        <f>'[10]Cumulative Stats'!E200</f>
        <v>0</v>
      </c>
      <c r="P61" s="10">
        <f>'[10]Cumulative Stats'!F200</f>
        <v>5.5</v>
      </c>
    </row>
    <row r="62" spans="1:16" x14ac:dyDescent="0.15">
      <c r="A62" s="2" t="str">
        <f>'[15]Cumulative Stats'!A181</f>
        <v>Delaney</v>
      </c>
      <c r="B62" s="2" t="str">
        <f>'[15]Cumulative Stats'!B181</f>
        <v>Pit</v>
      </c>
      <c r="C62" s="2">
        <f>'[15]Cumulative Stats'!C181</f>
        <v>2</v>
      </c>
      <c r="D62" s="2">
        <f>'[15]Cumulative Stats'!D181</f>
        <v>123</v>
      </c>
      <c r="E62" s="10">
        <f>'[15]Cumulative Stats'!E181</f>
        <v>61.5</v>
      </c>
      <c r="F62" s="2">
        <f>'[15]Cumulative Stats'!F181</f>
        <v>80</v>
      </c>
      <c r="G62" s="2">
        <f>'[15]Cumulative Stats'!G181</f>
        <v>1</v>
      </c>
      <c r="H62" s="2">
        <f>'[15]Cumulative Stats'!H181</f>
        <v>0</v>
      </c>
      <c r="K62" s="2" t="str">
        <f>'[5]Cumulative Stats'!A205</f>
        <v>Lewis,L</v>
      </c>
      <c r="L62" s="2" t="str">
        <f>'[5]Cumulative Stats'!B205</f>
        <v>Hou</v>
      </c>
      <c r="M62" s="10">
        <f>'[5]Cumulative Stats'!C205</f>
        <v>4.5</v>
      </c>
      <c r="N62" s="10">
        <f>'[5]Cumulative Stats'!D205</f>
        <v>36.5</v>
      </c>
      <c r="O62" s="2">
        <f>'[5]Cumulative Stats'!E205</f>
        <v>0</v>
      </c>
      <c r="P62" s="10">
        <f>'[5]Cumulative Stats'!F205</f>
        <v>3</v>
      </c>
    </row>
    <row r="63" spans="1:16" x14ac:dyDescent="0.15">
      <c r="A63" s="2" t="str">
        <f>'[9]Cumulative Stats'!A184</f>
        <v>Futrell</v>
      </c>
      <c r="B63" s="2" t="str">
        <f>'[9]Cumulative Stats'!B184</f>
        <v>Mch</v>
      </c>
      <c r="C63" s="2">
        <f>'[9]Cumulative Stats'!C184</f>
        <v>2</v>
      </c>
      <c r="D63" s="2">
        <f>'[9]Cumulative Stats'!D184</f>
        <v>63</v>
      </c>
      <c r="E63" s="10">
        <f>'[9]Cumulative Stats'!E184</f>
        <v>31.5</v>
      </c>
      <c r="F63" s="2">
        <f>'[9]Cumulative Stats'!F184</f>
        <v>34</v>
      </c>
      <c r="G63" s="2">
        <f>'[9]Cumulative Stats'!G184</f>
        <v>0</v>
      </c>
      <c r="H63" s="2">
        <f>'[9]Cumulative Stats'!H184</f>
        <v>0</v>
      </c>
      <c r="K63" s="2" t="str">
        <f>'[12]Cumulative Stats'!A202</f>
        <v>Manumaleuga</v>
      </c>
      <c r="L63" s="2" t="str">
        <f>'[12]Cumulative Stats'!B202</f>
        <v>Oak</v>
      </c>
      <c r="M63" s="10">
        <f>'[12]Cumulative Stats'!C202</f>
        <v>4.5</v>
      </c>
      <c r="N63" s="10">
        <f>'[12]Cumulative Stats'!D202</f>
        <v>35</v>
      </c>
      <c r="O63" s="2">
        <f>'[12]Cumulative Stats'!E202</f>
        <v>0</v>
      </c>
      <c r="P63" s="10">
        <f>'[12]Cumulative Stats'!F202</f>
        <v>3</v>
      </c>
    </row>
    <row r="64" spans="1:16" x14ac:dyDescent="0.15">
      <c r="A64" s="2" t="str">
        <f>'[10]Cumulative Stats'!A183</f>
        <v>Johnson,G</v>
      </c>
      <c r="B64" s="2" t="str">
        <f>'[10]Cumulative Stats'!B183</f>
        <v>NJ</v>
      </c>
      <c r="C64" s="2">
        <f>'[10]Cumulative Stats'!C183</f>
        <v>2</v>
      </c>
      <c r="D64" s="2">
        <f>'[10]Cumulative Stats'!D183</f>
        <v>50</v>
      </c>
      <c r="E64" s="10">
        <f>'[10]Cumulative Stats'!E183</f>
        <v>25</v>
      </c>
      <c r="F64" s="2">
        <f>'[10]Cumulative Stats'!F183</f>
        <v>48</v>
      </c>
      <c r="G64" s="2">
        <f>'[10]Cumulative Stats'!G183</f>
        <v>0</v>
      </c>
      <c r="H64" s="2">
        <f>'[10]Cumulative Stats'!H183</f>
        <v>0</v>
      </c>
      <c r="K64" s="2" t="str">
        <f>'[13]Cumulative Stats'!A205</f>
        <v>Middleton</v>
      </c>
      <c r="L64" s="2" t="str">
        <f>'[13]Cumulative Stats'!B205</f>
        <v>Okl</v>
      </c>
      <c r="M64" s="10">
        <f>'[13]Cumulative Stats'!C205</f>
        <v>4.5</v>
      </c>
      <c r="N64" s="10">
        <f>'[13]Cumulative Stats'!D205</f>
        <v>35</v>
      </c>
      <c r="O64" s="2">
        <f>'[13]Cumulative Stats'!E205</f>
        <v>0</v>
      </c>
      <c r="P64" s="10">
        <f>'[13]Cumulative Stats'!F205</f>
        <v>4.5</v>
      </c>
    </row>
    <row r="65" spans="1:16" x14ac:dyDescent="0.15">
      <c r="A65" s="2" t="str">
        <f>'[5]Cumulative Stats'!A190</f>
        <v>Vonner</v>
      </c>
      <c r="B65" s="2" t="str">
        <f>'[5]Cumulative Stats'!B190</f>
        <v>Hou</v>
      </c>
      <c r="C65" s="2">
        <f>'[5]Cumulative Stats'!C190</f>
        <v>2</v>
      </c>
      <c r="D65" s="2">
        <f>'[5]Cumulative Stats'!D190</f>
        <v>46</v>
      </c>
      <c r="E65" s="10">
        <f>'[5]Cumulative Stats'!E190</f>
        <v>23</v>
      </c>
      <c r="F65" s="2">
        <f>'[5]Cumulative Stats'!F190</f>
        <v>26</v>
      </c>
      <c r="G65" s="2">
        <f>'[5]Cumulative Stats'!G190</f>
        <v>0</v>
      </c>
      <c r="H65" s="2">
        <f>'[5]Cumulative Stats'!H190</f>
        <v>0</v>
      </c>
      <c r="K65" s="2" t="str">
        <f>'[3]Cumulative Stats'!A195</f>
        <v>Cattage</v>
      </c>
      <c r="L65" s="2" t="str">
        <f>'[3]Cumulative Stats'!B195</f>
        <v>Chi</v>
      </c>
      <c r="M65" s="10">
        <f>'[3]Cumulative Stats'!C195</f>
        <v>4.5</v>
      </c>
      <c r="N65" s="10">
        <f>'[3]Cumulative Stats'!D195</f>
        <v>32.5</v>
      </c>
      <c r="O65" s="2">
        <f>'[3]Cumulative Stats'!E195</f>
        <v>0</v>
      </c>
      <c r="P65" s="10">
        <f>'[3]Cumulative Stats'!F195</f>
        <v>3</v>
      </c>
    </row>
    <row r="66" spans="1:16" x14ac:dyDescent="0.15">
      <c r="A66" s="2" t="str">
        <f>'[17]Cumulative Stats'!A182</f>
        <v>Clark,K</v>
      </c>
      <c r="B66" s="2" t="str">
        <f>'[17]Cumulative Stats'!B182</f>
        <v>TB</v>
      </c>
      <c r="C66" s="2">
        <f>'[17]Cumulative Stats'!C182</f>
        <v>2</v>
      </c>
      <c r="D66" s="2">
        <f>'[17]Cumulative Stats'!D182</f>
        <v>35</v>
      </c>
      <c r="E66" s="10">
        <f>'[17]Cumulative Stats'!E182</f>
        <v>17.5</v>
      </c>
      <c r="F66" s="2">
        <f>'[17]Cumulative Stats'!F182</f>
        <v>18</v>
      </c>
      <c r="G66" s="2">
        <f>'[17]Cumulative Stats'!G182</f>
        <v>0</v>
      </c>
      <c r="H66" s="2">
        <f>'[17]Cumulative Stats'!H182</f>
        <v>0</v>
      </c>
      <c r="K66" s="2" t="str">
        <f>'[18]Cumulative Stats'!A207</f>
        <v>Tharpe</v>
      </c>
      <c r="L66" s="2" t="str">
        <f>'[18]Cumulative Stats'!B207</f>
        <v>Was</v>
      </c>
      <c r="M66" s="10">
        <f>'[18]Cumulative Stats'!C207</f>
        <v>4.5</v>
      </c>
      <c r="N66" s="10">
        <f>'[18]Cumulative Stats'!D207</f>
        <v>30</v>
      </c>
      <c r="O66" s="2">
        <f>'[18]Cumulative Stats'!E207</f>
        <v>0</v>
      </c>
      <c r="P66" s="10">
        <f>'[18]Cumulative Stats'!F207</f>
        <v>3</v>
      </c>
    </row>
    <row r="67" spans="1:16" x14ac:dyDescent="0.15">
      <c r="A67" s="2" t="str">
        <f>'[6]Cumulative Stats'!A184</f>
        <v>Dinkel</v>
      </c>
      <c r="B67" s="2" t="str">
        <f>'[6]Cumulative Stats'!B184</f>
        <v>Jac</v>
      </c>
      <c r="C67" s="2">
        <f>'[6]Cumulative Stats'!C184</f>
        <v>2</v>
      </c>
      <c r="D67" s="2">
        <f>'[6]Cumulative Stats'!D184</f>
        <v>35</v>
      </c>
      <c r="E67" s="10">
        <f>'[6]Cumulative Stats'!E184</f>
        <v>17.5</v>
      </c>
      <c r="F67" s="2">
        <f>'[6]Cumulative Stats'!F184</f>
        <v>20</v>
      </c>
      <c r="G67" s="2">
        <f>'[6]Cumulative Stats'!G184</f>
        <v>0</v>
      </c>
      <c r="H67" s="2">
        <f>'[6]Cumulative Stats'!H184</f>
        <v>0</v>
      </c>
      <c r="K67" s="2" t="str">
        <f>'[1]Cumulative Stats'!A202</f>
        <v>Smith</v>
      </c>
      <c r="L67" s="2" t="str">
        <f>'[1]Cumulative Stats'!B202</f>
        <v>Arz</v>
      </c>
      <c r="M67" s="10">
        <f>'[1]Cumulative Stats'!C202</f>
        <v>4.5</v>
      </c>
      <c r="N67" s="10">
        <f>'[1]Cumulative Stats'!D202</f>
        <v>29.5</v>
      </c>
      <c r="O67" s="2">
        <f>'[1]Cumulative Stats'!E202</f>
        <v>0</v>
      </c>
      <c r="P67" s="10">
        <f>'[1]Cumulative Stats'!F202</f>
        <v>6</v>
      </c>
    </row>
    <row r="68" spans="1:16" x14ac:dyDescent="0.15">
      <c r="A68" s="2" t="str">
        <f>'[15]Cumulative Stats'!A183</f>
        <v>Friday</v>
      </c>
      <c r="B68" s="2" t="str">
        <f>'[15]Cumulative Stats'!B183</f>
        <v>Pit</v>
      </c>
      <c r="C68" s="2">
        <f>'[15]Cumulative Stats'!C183</f>
        <v>2</v>
      </c>
      <c r="D68" s="2">
        <f>'[15]Cumulative Stats'!D183</f>
        <v>34</v>
      </c>
      <c r="E68" s="10">
        <f>'[15]Cumulative Stats'!E183</f>
        <v>17</v>
      </c>
      <c r="F68" s="2">
        <f>'[15]Cumulative Stats'!F183</f>
        <v>18</v>
      </c>
      <c r="G68" s="2">
        <f>'[15]Cumulative Stats'!G183</f>
        <v>0</v>
      </c>
      <c r="H68" s="2">
        <f>'[15]Cumulative Stats'!H183</f>
        <v>1</v>
      </c>
      <c r="K68" s="2" t="str">
        <f>'[3]Cumulative Stats'!A205</f>
        <v>Taylor</v>
      </c>
      <c r="L68" s="2" t="str">
        <f>'[3]Cumulative Stats'!B205</f>
        <v>Chi</v>
      </c>
      <c r="M68" s="10">
        <f>'[3]Cumulative Stats'!C205</f>
        <v>4.5</v>
      </c>
      <c r="N68" s="10">
        <f>'[3]Cumulative Stats'!D205</f>
        <v>28.5</v>
      </c>
      <c r="O68" s="2">
        <f>'[3]Cumulative Stats'!E205</f>
        <v>0</v>
      </c>
      <c r="P68" s="10">
        <f>'[3]Cumulative Stats'!F205</f>
        <v>6</v>
      </c>
    </row>
    <row r="69" spans="1:16" x14ac:dyDescent="0.15">
      <c r="A69" s="2" t="s">
        <v>374</v>
      </c>
      <c r="B69" s="2" t="str">
        <f>'[8]Cumulative Stats'!B182</f>
        <v>Mem</v>
      </c>
      <c r="C69" s="2">
        <f>'[8]Cumulative Stats'!C182</f>
        <v>2</v>
      </c>
      <c r="D69" s="2">
        <f>'[8]Cumulative Stats'!D182</f>
        <v>34</v>
      </c>
      <c r="E69" s="10">
        <f>'[8]Cumulative Stats'!E182</f>
        <v>17</v>
      </c>
      <c r="F69" s="2">
        <f>'[8]Cumulative Stats'!F182</f>
        <v>34</v>
      </c>
      <c r="G69" s="2">
        <f>'[8]Cumulative Stats'!G182</f>
        <v>0</v>
      </c>
      <c r="H69" s="2">
        <f>'[8]Cumulative Stats'!H182</f>
        <v>1</v>
      </c>
      <c r="K69" s="2" t="str">
        <f>'[10]Cumulative Stats'!A195</f>
        <v>Byrne</v>
      </c>
      <c r="L69" s="2" t="str">
        <f>'[10]Cumulative Stats'!B195</f>
        <v>NJ</v>
      </c>
      <c r="M69" s="10">
        <f>'[10]Cumulative Stats'!C195</f>
        <v>4.5</v>
      </c>
      <c r="N69" s="10">
        <f>'[10]Cumulative Stats'!D195</f>
        <v>27</v>
      </c>
      <c r="O69" s="2">
        <f>'[10]Cumulative Stats'!E195</f>
        <v>0</v>
      </c>
      <c r="P69" s="10">
        <f>'[10]Cumulative Stats'!F195</f>
        <v>6.5</v>
      </c>
    </row>
    <row r="70" spans="1:16" x14ac:dyDescent="0.15">
      <c r="A70" s="2" t="str">
        <f>'[1]Cumulative Stats'!A187</f>
        <v>Sanchez</v>
      </c>
      <c r="B70" s="2" t="str">
        <f>'[1]Cumulative Stats'!B187</f>
        <v>Arz</v>
      </c>
      <c r="C70" s="2">
        <f>'[1]Cumulative Stats'!C187</f>
        <v>2</v>
      </c>
      <c r="D70" s="2">
        <f>'[1]Cumulative Stats'!D187</f>
        <v>33</v>
      </c>
      <c r="E70" s="10">
        <f>'[1]Cumulative Stats'!E187</f>
        <v>16.5</v>
      </c>
      <c r="F70" s="2">
        <f>'[1]Cumulative Stats'!F187</f>
        <v>18</v>
      </c>
      <c r="G70" s="2">
        <f>'[1]Cumulative Stats'!G187</f>
        <v>0</v>
      </c>
      <c r="H70" s="2">
        <f>'[1]Cumulative Stats'!H187</f>
        <v>0</v>
      </c>
      <c r="K70" s="2" t="str">
        <f>'[4]Cumulative Stats'!A206</f>
        <v>Newton</v>
      </c>
      <c r="L70" s="2" t="str">
        <f>'[4]Cumulative Stats'!B206</f>
        <v>Den</v>
      </c>
      <c r="M70" s="10">
        <f>'[4]Cumulative Stats'!C206</f>
        <v>4</v>
      </c>
      <c r="N70" s="10">
        <f>'[4]Cumulative Stats'!D206</f>
        <v>49</v>
      </c>
      <c r="O70" s="2">
        <f>'[4]Cumulative Stats'!E206</f>
        <v>0</v>
      </c>
      <c r="P70" s="10">
        <f>'[4]Cumulative Stats'!F206</f>
        <v>2.5</v>
      </c>
    </row>
    <row r="71" spans="1:16" x14ac:dyDescent="0.15">
      <c r="A71" s="2" t="str">
        <f>'[11]Cumulative Stats'!A185</f>
        <v>Marek</v>
      </c>
      <c r="B71" s="2" t="str">
        <f>'[11]Cumulative Stats'!B185</f>
        <v>NO</v>
      </c>
      <c r="C71" s="2">
        <f>'[11]Cumulative Stats'!C185</f>
        <v>2</v>
      </c>
      <c r="D71" s="2">
        <f>'[11]Cumulative Stats'!D185</f>
        <v>32</v>
      </c>
      <c r="E71" s="10">
        <f>'[11]Cumulative Stats'!E185</f>
        <v>16</v>
      </c>
      <c r="F71" s="2">
        <f>'[11]Cumulative Stats'!F185</f>
        <v>17</v>
      </c>
      <c r="G71" s="2">
        <f>'[11]Cumulative Stats'!G185</f>
        <v>0</v>
      </c>
      <c r="H71" s="2">
        <f>'[11]Cumulative Stats'!H185</f>
        <v>0</v>
      </c>
      <c r="K71" s="2" t="str">
        <f>'[17]Cumulative Stats'!A205</f>
        <v>Nordgren</v>
      </c>
      <c r="L71" s="2" t="str">
        <f>'[17]Cumulative Stats'!B205</f>
        <v>TB</v>
      </c>
      <c r="M71" s="10">
        <f>'[17]Cumulative Stats'!C205</f>
        <v>4</v>
      </c>
      <c r="N71" s="10">
        <f>'[17]Cumulative Stats'!D205</f>
        <v>42</v>
      </c>
      <c r="O71" s="2">
        <f>'[17]Cumulative Stats'!E205</f>
        <v>0</v>
      </c>
      <c r="P71" s="10">
        <f>'[17]Cumulative Stats'!F205</f>
        <v>4.5</v>
      </c>
    </row>
    <row r="72" spans="1:16" x14ac:dyDescent="0.15">
      <c r="A72" s="2" t="str">
        <f>'[8]Cumulative Stats'!A187</f>
        <v>Thomas</v>
      </c>
      <c r="B72" s="2" t="str">
        <f>'[8]Cumulative Stats'!B187</f>
        <v>Mem</v>
      </c>
      <c r="C72" s="2">
        <f>'[8]Cumulative Stats'!C187</f>
        <v>2</v>
      </c>
      <c r="D72" s="2">
        <f>'[8]Cumulative Stats'!D187</f>
        <v>29</v>
      </c>
      <c r="E72" s="10">
        <f>'[8]Cumulative Stats'!E187</f>
        <v>14.5</v>
      </c>
      <c r="F72" s="2">
        <f>'[8]Cumulative Stats'!F187</f>
        <v>29</v>
      </c>
      <c r="G72" s="2">
        <f>'[8]Cumulative Stats'!G187</f>
        <v>0</v>
      </c>
      <c r="H72" s="2">
        <f>'[8]Cumulative Stats'!H187</f>
        <v>0</v>
      </c>
      <c r="K72" s="2" t="str">
        <f>'[17]Cumulative Stats'!A200</f>
        <v>Clark,M</v>
      </c>
      <c r="L72" s="2" t="str">
        <f>'[17]Cumulative Stats'!B200</f>
        <v>TB</v>
      </c>
      <c r="M72" s="10">
        <f>'[17]Cumulative Stats'!C200</f>
        <v>4</v>
      </c>
      <c r="N72" s="10">
        <f>'[17]Cumulative Stats'!D200</f>
        <v>34.5</v>
      </c>
      <c r="O72" s="2">
        <f>'[17]Cumulative Stats'!E200</f>
        <v>0</v>
      </c>
      <c r="P72" s="10">
        <f>'[17]Cumulative Stats'!F200</f>
        <v>8.5</v>
      </c>
    </row>
    <row r="73" spans="1:16" x14ac:dyDescent="0.15">
      <c r="A73" s="2" t="s">
        <v>371</v>
      </c>
      <c r="B73" s="2" t="str">
        <f>'[7]Cumulative Stats'!B183</f>
        <v>LA</v>
      </c>
      <c r="C73" s="2">
        <f>'[7]Cumulative Stats'!C183</f>
        <v>2</v>
      </c>
      <c r="D73" s="2">
        <f>'[7]Cumulative Stats'!D183</f>
        <v>28</v>
      </c>
      <c r="E73" s="10">
        <f>'[7]Cumulative Stats'!E183</f>
        <v>14</v>
      </c>
      <c r="F73" s="2">
        <f>'[7]Cumulative Stats'!F183</f>
        <v>27</v>
      </c>
      <c r="G73" s="2">
        <f>'[7]Cumulative Stats'!G183</f>
        <v>0</v>
      </c>
      <c r="H73" s="2">
        <f>'[7]Cumulative Stats'!H183</f>
        <v>0</v>
      </c>
      <c r="K73" s="2" t="str">
        <f>'[16]Cumulative Stats'!A201</f>
        <v>Fields</v>
      </c>
      <c r="L73" s="2" t="str">
        <f>'[16]Cumulative Stats'!B201</f>
        <v>SA</v>
      </c>
      <c r="M73" s="10">
        <f>'[16]Cumulative Stats'!C201</f>
        <v>4</v>
      </c>
      <c r="N73" s="10">
        <f>'[16]Cumulative Stats'!D201</f>
        <v>30</v>
      </c>
      <c r="O73" s="2">
        <f>'[16]Cumulative Stats'!E201</f>
        <v>0</v>
      </c>
      <c r="P73" s="10">
        <f>'[16]Cumulative Stats'!F201</f>
        <v>3.5</v>
      </c>
    </row>
    <row r="74" spans="1:16" x14ac:dyDescent="0.15">
      <c r="A74" s="2" t="str">
        <f>'[5]Cumulative Stats'!A189</f>
        <v>Myers</v>
      </c>
      <c r="B74" s="2" t="str">
        <f>'[5]Cumulative Stats'!B189</f>
        <v>Hou</v>
      </c>
      <c r="C74" s="2">
        <f>'[5]Cumulative Stats'!C189</f>
        <v>2</v>
      </c>
      <c r="D74" s="2">
        <f>'[5]Cumulative Stats'!D189</f>
        <v>28</v>
      </c>
      <c r="E74" s="10">
        <f>'[5]Cumulative Stats'!E189</f>
        <v>14</v>
      </c>
      <c r="F74" s="2">
        <f>'[5]Cumulative Stats'!F189</f>
        <v>14</v>
      </c>
      <c r="G74" s="2">
        <f>'[5]Cumulative Stats'!G189</f>
        <v>0</v>
      </c>
      <c r="H74" s="2">
        <f>'[5]Cumulative Stats'!H189</f>
        <v>0</v>
      </c>
      <c r="K74" s="2" t="s">
        <v>373</v>
      </c>
      <c r="L74" s="2" t="str">
        <f>'[7]Cumulative Stats'!B199</f>
        <v>LA</v>
      </c>
      <c r="M74" s="10">
        <f>'[7]Cumulative Stats'!C199</f>
        <v>4</v>
      </c>
      <c r="N74" s="10">
        <f>'[7]Cumulative Stats'!D199</f>
        <v>27</v>
      </c>
      <c r="O74" s="2">
        <f>'[7]Cumulative Stats'!E199</f>
        <v>0</v>
      </c>
      <c r="P74" s="10">
        <f>'[7]Cumulative Stats'!F199</f>
        <v>4.5</v>
      </c>
    </row>
    <row r="75" spans="1:16" x14ac:dyDescent="0.15">
      <c r="A75" s="2" t="str">
        <f>'[9]Cumulative Stats'!A186</f>
        <v>McKeever</v>
      </c>
      <c r="B75" s="2" t="str">
        <f>'[9]Cumulative Stats'!B186</f>
        <v>Mch</v>
      </c>
      <c r="C75" s="2">
        <f>'[9]Cumulative Stats'!C186</f>
        <v>2</v>
      </c>
      <c r="D75" s="2">
        <f>'[9]Cumulative Stats'!D186</f>
        <v>26</v>
      </c>
      <c r="E75" s="10">
        <f>'[9]Cumulative Stats'!E186</f>
        <v>13</v>
      </c>
      <c r="F75" s="2">
        <f>'[9]Cumulative Stats'!F186</f>
        <v>15</v>
      </c>
      <c r="G75" s="2">
        <f>'[9]Cumulative Stats'!G186</f>
        <v>0</v>
      </c>
      <c r="H75" s="2">
        <f>'[9]Cumulative Stats'!H186</f>
        <v>0</v>
      </c>
      <c r="K75" s="2" t="str">
        <f>'[17]Cumulative Stats'!A203</f>
        <v>Johnson</v>
      </c>
      <c r="L75" s="2" t="str">
        <f>'[17]Cumulative Stats'!B203</f>
        <v>TB</v>
      </c>
      <c r="M75" s="10">
        <f>'[17]Cumulative Stats'!C203</f>
        <v>4</v>
      </c>
      <c r="N75" s="10">
        <f>'[17]Cumulative Stats'!D203</f>
        <v>26</v>
      </c>
      <c r="O75" s="2">
        <f>'[17]Cumulative Stats'!E203</f>
        <v>0</v>
      </c>
      <c r="P75" s="10">
        <f>'[17]Cumulative Stats'!F203</f>
        <v>3.5</v>
      </c>
    </row>
    <row r="76" spans="1:16" x14ac:dyDescent="0.15">
      <c r="A76" s="2" t="s">
        <v>390</v>
      </c>
      <c r="B76" s="2" t="s">
        <v>391</v>
      </c>
      <c r="C76" s="2">
        <f>'[6]Cumulative Stats'!C191</f>
        <v>2</v>
      </c>
      <c r="D76" s="2">
        <f>'[6]Cumulative Stats'!D191</f>
        <v>26</v>
      </c>
      <c r="E76" s="10">
        <f>'[6]Cumulative Stats'!E191</f>
        <v>13</v>
      </c>
      <c r="F76" s="2">
        <f>'[6]Cumulative Stats'!F191</f>
        <v>15</v>
      </c>
      <c r="G76" s="2">
        <f>'[6]Cumulative Stats'!G191</f>
        <v>0</v>
      </c>
      <c r="H76" s="2">
        <f>'[6]Cumulative Stats'!H191</f>
        <v>0</v>
      </c>
      <c r="K76" s="2" t="str">
        <f>'[7]Cumulative Stats'!A202</f>
        <v>Rich</v>
      </c>
      <c r="L76" s="2" t="str">
        <f>'[7]Cumulative Stats'!B202</f>
        <v>LA</v>
      </c>
      <c r="M76" s="10">
        <f>'[7]Cumulative Stats'!C202</f>
        <v>4</v>
      </c>
      <c r="N76" s="10">
        <f>'[7]Cumulative Stats'!D202</f>
        <v>25</v>
      </c>
      <c r="O76" s="2">
        <f>'[7]Cumulative Stats'!E202</f>
        <v>0</v>
      </c>
      <c r="P76" s="10">
        <f>'[7]Cumulative Stats'!F202</f>
        <v>3</v>
      </c>
    </row>
    <row r="77" spans="1:16" x14ac:dyDescent="0.15">
      <c r="A77" s="2" t="s">
        <v>381</v>
      </c>
      <c r="B77" s="2" t="str">
        <f>'[18]Cumulative Stats'!B187</f>
        <v>Was</v>
      </c>
      <c r="C77" s="2">
        <f>'[18]Cumulative Stats'!C187</f>
        <v>2</v>
      </c>
      <c r="D77" s="2">
        <f>'[18]Cumulative Stats'!D187</f>
        <v>18</v>
      </c>
      <c r="E77" s="10">
        <f>'[18]Cumulative Stats'!E187</f>
        <v>9</v>
      </c>
      <c r="F77" s="2">
        <f>'[18]Cumulative Stats'!F187</f>
        <v>18</v>
      </c>
      <c r="G77" s="2">
        <f>'[18]Cumulative Stats'!G187</f>
        <v>0</v>
      </c>
      <c r="H77" s="2">
        <f>'[18]Cumulative Stats'!H187</f>
        <v>0</v>
      </c>
      <c r="K77" s="2" t="str">
        <f>'[15]Cumulative Stats'!A206</f>
        <v>Walls</v>
      </c>
      <c r="L77" s="2" t="str">
        <f>'[15]Cumulative Stats'!B206</f>
        <v>Pit</v>
      </c>
      <c r="M77" s="10">
        <f>'[15]Cumulative Stats'!C206</f>
        <v>4</v>
      </c>
      <c r="N77" s="10">
        <f>'[15]Cumulative Stats'!D206</f>
        <v>24</v>
      </c>
      <c r="O77" s="2">
        <f>'[15]Cumulative Stats'!E206</f>
        <v>0</v>
      </c>
      <c r="P77" s="10">
        <f>'[15]Cumulative Stats'!F206</f>
        <v>3</v>
      </c>
    </row>
    <row r="78" spans="1:16" x14ac:dyDescent="0.15">
      <c r="A78" s="2" t="str">
        <f>'[9]Cumulative Stats'!A180</f>
        <v>Bentley,R</v>
      </c>
      <c r="B78" s="2" t="str">
        <f>'[9]Cumulative Stats'!B180</f>
        <v>Mch</v>
      </c>
      <c r="C78" s="2">
        <f>'[9]Cumulative Stats'!C180</f>
        <v>2</v>
      </c>
      <c r="D78" s="2">
        <f>'[9]Cumulative Stats'!D180</f>
        <v>15</v>
      </c>
      <c r="E78" s="10">
        <f>'[9]Cumulative Stats'!E180</f>
        <v>7.5</v>
      </c>
      <c r="F78" s="2">
        <f>'[9]Cumulative Stats'!F180</f>
        <v>8</v>
      </c>
      <c r="G78" s="2">
        <f>'[9]Cumulative Stats'!G180</f>
        <v>0</v>
      </c>
      <c r="H78" s="2">
        <f>'[9]Cumulative Stats'!H180</f>
        <v>0</v>
      </c>
      <c r="K78" s="2" t="str">
        <f>'[7]Cumulative Stats'!A200</f>
        <v>Jenkins</v>
      </c>
      <c r="L78" s="2" t="str">
        <f>'[7]Cumulative Stats'!B200</f>
        <v>LA</v>
      </c>
      <c r="M78" s="10">
        <f>'[7]Cumulative Stats'!C200</f>
        <v>4</v>
      </c>
      <c r="N78" s="10">
        <f>'[7]Cumulative Stats'!D200</f>
        <v>23</v>
      </c>
      <c r="O78" s="2">
        <f>'[7]Cumulative Stats'!E200</f>
        <v>0</v>
      </c>
      <c r="P78" s="10">
        <f>'[7]Cumulative Stats'!F200</f>
        <v>5</v>
      </c>
    </row>
    <row r="79" spans="1:16" x14ac:dyDescent="0.15">
      <c r="A79" s="2" t="str">
        <f>'[4]Cumulative Stats'!A185</f>
        <v>Dumars</v>
      </c>
      <c r="B79" s="2" t="str">
        <f>'[4]Cumulative Stats'!B185</f>
        <v>Den</v>
      </c>
      <c r="C79" s="2">
        <f>'[4]Cumulative Stats'!C185</f>
        <v>2</v>
      </c>
      <c r="D79" s="2">
        <f>'[4]Cumulative Stats'!D185</f>
        <v>14</v>
      </c>
      <c r="E79" s="10">
        <f>'[4]Cumulative Stats'!E185</f>
        <v>7</v>
      </c>
      <c r="F79" s="2">
        <f>'[4]Cumulative Stats'!F185</f>
        <v>14</v>
      </c>
      <c r="G79" s="2">
        <f>'[4]Cumulative Stats'!G185</f>
        <v>0</v>
      </c>
      <c r="H79" s="2">
        <f>'[4]Cumulative Stats'!H185</f>
        <v>0</v>
      </c>
      <c r="K79" s="2" t="str">
        <f>'[18]Cumulative Stats'!A198</f>
        <v>Cobb</v>
      </c>
      <c r="L79" s="2" t="str">
        <f>'[18]Cumulative Stats'!B198</f>
        <v>Was</v>
      </c>
      <c r="M79" s="10">
        <f>'[18]Cumulative Stats'!C198</f>
        <v>4</v>
      </c>
      <c r="N79" s="10">
        <f>'[18]Cumulative Stats'!D198</f>
        <v>22</v>
      </c>
      <c r="O79" s="2">
        <f>'[18]Cumulative Stats'!E198</f>
        <v>0</v>
      </c>
      <c r="P79" s="10">
        <f>'[18]Cumulative Stats'!F198</f>
        <v>2.5</v>
      </c>
    </row>
    <row r="80" spans="1:16" x14ac:dyDescent="0.15">
      <c r="A80" s="2" t="str">
        <f>'[6]Cumulative Stats'!A186</f>
        <v>Gee</v>
      </c>
      <c r="B80" s="2" t="str">
        <f>'[6]Cumulative Stats'!B186</f>
        <v>Jac</v>
      </c>
      <c r="C80" s="2">
        <f>'[6]Cumulative Stats'!C186</f>
        <v>2</v>
      </c>
      <c r="D80" s="2">
        <f>'[6]Cumulative Stats'!D186</f>
        <v>12</v>
      </c>
      <c r="E80" s="10">
        <f>'[6]Cumulative Stats'!E186</f>
        <v>6</v>
      </c>
      <c r="F80" s="2">
        <f>'[6]Cumulative Stats'!F186</f>
        <v>8</v>
      </c>
      <c r="G80" s="2">
        <f>'[6]Cumulative Stats'!G186</f>
        <v>0</v>
      </c>
      <c r="H80" s="2">
        <f>'[6]Cumulative Stats'!H186</f>
        <v>0</v>
      </c>
      <c r="K80" s="2" t="str">
        <f>'[12]Cumulative Stats'!A203</f>
        <v>McClanahan</v>
      </c>
      <c r="L80" s="2" t="str">
        <f>'[12]Cumulative Stats'!B203</f>
        <v>Oak</v>
      </c>
      <c r="M80" s="10">
        <f>'[12]Cumulative Stats'!C203</f>
        <v>4</v>
      </c>
      <c r="N80" s="10">
        <f>'[12]Cumulative Stats'!D203</f>
        <v>20</v>
      </c>
      <c r="O80" s="2">
        <f>'[12]Cumulative Stats'!E203</f>
        <v>0</v>
      </c>
      <c r="P80" s="10">
        <f>'[12]Cumulative Stats'!F203</f>
        <v>3</v>
      </c>
    </row>
    <row r="81" spans="1:16" x14ac:dyDescent="0.15">
      <c r="A81" s="2" t="str">
        <f>'[1]Cumulative Stats'!A182</f>
        <v>Brown,E</v>
      </c>
      <c r="B81" s="2" t="str">
        <f>'[1]Cumulative Stats'!B182</f>
        <v>Arz</v>
      </c>
      <c r="C81" s="2">
        <f>'[1]Cumulative Stats'!C182</f>
        <v>2</v>
      </c>
      <c r="D81" s="2">
        <f>'[1]Cumulative Stats'!D182</f>
        <v>11</v>
      </c>
      <c r="E81" s="10">
        <f>'[1]Cumulative Stats'!E182</f>
        <v>5.5</v>
      </c>
      <c r="F81" s="2">
        <f>'[1]Cumulative Stats'!F182</f>
        <v>7</v>
      </c>
      <c r="G81" s="2">
        <f>'[1]Cumulative Stats'!G182</f>
        <v>0</v>
      </c>
      <c r="H81" s="2">
        <f>'[1]Cumulative Stats'!H182</f>
        <v>0</v>
      </c>
      <c r="K81" s="2" t="str">
        <f>'[7]Cumulative Stats'!A197</f>
        <v>Carson</v>
      </c>
      <c r="L81" s="2" t="str">
        <f>'[7]Cumulative Stats'!B197</f>
        <v>LA</v>
      </c>
      <c r="M81" s="10">
        <f>'[7]Cumulative Stats'!C197</f>
        <v>3.5</v>
      </c>
      <c r="N81" s="10">
        <f>'[7]Cumulative Stats'!D197</f>
        <v>34</v>
      </c>
      <c r="O81" s="2">
        <f>'[7]Cumulative Stats'!E197</f>
        <v>0</v>
      </c>
      <c r="P81" s="10">
        <f>'[7]Cumulative Stats'!F197</f>
        <v>0.5</v>
      </c>
    </row>
    <row r="82" spans="1:16" x14ac:dyDescent="0.15">
      <c r="A82" s="2" t="s">
        <v>389</v>
      </c>
      <c r="B82" s="2" t="str">
        <f>'[15]Cumulative Stats'!B187</f>
        <v>Pit</v>
      </c>
      <c r="C82" s="2">
        <f>'[15]Cumulative Stats'!C187</f>
        <v>2</v>
      </c>
      <c r="D82" s="2">
        <f>'[15]Cumulative Stats'!D187</f>
        <v>11</v>
      </c>
      <c r="E82" s="10">
        <f>'[15]Cumulative Stats'!E187</f>
        <v>5.5</v>
      </c>
      <c r="F82" s="2">
        <f>'[15]Cumulative Stats'!F187</f>
        <v>11</v>
      </c>
      <c r="G82" s="2">
        <f>'[15]Cumulative Stats'!G187</f>
        <v>0</v>
      </c>
      <c r="H82" s="2">
        <f>'[15]Cumulative Stats'!H187</f>
        <v>0</v>
      </c>
      <c r="K82" s="2" t="str">
        <f>'[2]Cumulative Stats'!A202</f>
        <v>Gentry</v>
      </c>
      <c r="L82" s="2" t="str">
        <f>'[2]Cumulative Stats'!B202</f>
        <v>Bir</v>
      </c>
      <c r="M82" s="10">
        <f>'[2]Cumulative Stats'!C202</f>
        <v>3.5</v>
      </c>
      <c r="N82" s="10">
        <f>'[2]Cumulative Stats'!D202</f>
        <v>27</v>
      </c>
      <c r="O82" s="2">
        <f>'[2]Cumulative Stats'!E202</f>
        <v>0</v>
      </c>
      <c r="P82" s="10">
        <f>'[2]Cumulative Stats'!F202</f>
        <v>3</v>
      </c>
    </row>
    <row r="83" spans="1:16" x14ac:dyDescent="0.15">
      <c r="A83" s="2" t="str">
        <f>'[12]Cumulative Stats'!A185</f>
        <v>Plummer</v>
      </c>
      <c r="B83" s="2" t="str">
        <f>'[12]Cumulative Stats'!B185</f>
        <v>Oak</v>
      </c>
      <c r="C83" s="2">
        <f>'[12]Cumulative Stats'!C185</f>
        <v>2</v>
      </c>
      <c r="D83" s="2">
        <f>'[12]Cumulative Stats'!D185</f>
        <v>10</v>
      </c>
      <c r="E83" s="10">
        <f>'[12]Cumulative Stats'!E185</f>
        <v>5</v>
      </c>
      <c r="F83" s="2">
        <f>'[12]Cumulative Stats'!F185</f>
        <v>7</v>
      </c>
      <c r="G83" s="2">
        <f>'[12]Cumulative Stats'!G185</f>
        <v>0</v>
      </c>
      <c r="H83" s="2">
        <f>'[12]Cumulative Stats'!H185</f>
        <v>0</v>
      </c>
      <c r="K83" s="2" t="str">
        <f>'[5]Cumulative Stats'!A207</f>
        <v>Myers</v>
      </c>
      <c r="L83" s="2" t="str">
        <f>'[5]Cumulative Stats'!B207</f>
        <v>Hou</v>
      </c>
      <c r="M83" s="10">
        <f>'[5]Cumulative Stats'!C207</f>
        <v>3.5</v>
      </c>
      <c r="N83" s="10">
        <f>'[5]Cumulative Stats'!D207</f>
        <v>24.5</v>
      </c>
      <c r="O83" s="2">
        <f>'[5]Cumulative Stats'!E207</f>
        <v>0</v>
      </c>
      <c r="P83" s="10">
        <f>'[5]Cumulative Stats'!F207</f>
        <v>4.5</v>
      </c>
    </row>
    <row r="84" spans="1:16" x14ac:dyDescent="0.15">
      <c r="A84" s="2" t="str">
        <f>'[18]Cumulative Stats'!A188</f>
        <v>Thurman</v>
      </c>
      <c r="B84" s="2" t="str">
        <f>'[18]Cumulative Stats'!B188</f>
        <v>Was</v>
      </c>
      <c r="C84" s="2">
        <f>'[18]Cumulative Stats'!C188</f>
        <v>2</v>
      </c>
      <c r="D84" s="2">
        <f>'[18]Cumulative Stats'!D188</f>
        <v>8</v>
      </c>
      <c r="E84" s="10">
        <f>'[18]Cumulative Stats'!E188</f>
        <v>4</v>
      </c>
      <c r="F84" s="2">
        <f>'[18]Cumulative Stats'!F188</f>
        <v>8</v>
      </c>
      <c r="G84" s="2">
        <f>'[18]Cumulative Stats'!G188</f>
        <v>0</v>
      </c>
      <c r="H84" s="2">
        <f>'[18]Cumulative Stats'!H188</f>
        <v>0</v>
      </c>
      <c r="K84" s="2" t="str">
        <f>'[15]Cumulative Stats'!A197</f>
        <v>Freeman</v>
      </c>
      <c r="L84" s="2" t="str">
        <f>'[15]Cumulative Stats'!B197</f>
        <v>Pit</v>
      </c>
      <c r="M84" s="10">
        <f>'[15]Cumulative Stats'!C197</f>
        <v>3.5</v>
      </c>
      <c r="N84" s="10">
        <f>'[15]Cumulative Stats'!D197</f>
        <v>22.5</v>
      </c>
      <c r="O84" s="2">
        <f>'[15]Cumulative Stats'!E197</f>
        <v>0</v>
      </c>
      <c r="P84" s="10">
        <f>'[15]Cumulative Stats'!F197</f>
        <v>2</v>
      </c>
    </row>
    <row r="85" spans="1:16" x14ac:dyDescent="0.15">
      <c r="A85" s="2" t="s">
        <v>376</v>
      </c>
      <c r="B85" s="2" t="str">
        <f>'[6]Cumulative Stats'!B189</f>
        <v>Jac</v>
      </c>
      <c r="C85" s="2">
        <f>'[6]Cumulative Stats'!C189</f>
        <v>2</v>
      </c>
      <c r="D85" s="2">
        <f>'[6]Cumulative Stats'!D189</f>
        <v>7</v>
      </c>
      <c r="E85" s="10">
        <f>'[6]Cumulative Stats'!E189</f>
        <v>3.5</v>
      </c>
      <c r="F85" s="2">
        <f>'[6]Cumulative Stats'!F189</f>
        <v>7</v>
      </c>
      <c r="G85" s="2">
        <f>'[6]Cumulative Stats'!G189</f>
        <v>0</v>
      </c>
      <c r="H85" s="2">
        <f>'[6]Cumulative Stats'!H189</f>
        <v>0</v>
      </c>
      <c r="K85" s="2" t="str">
        <f>'[15]Cumulative Stats'!A201</f>
        <v>Hollie</v>
      </c>
      <c r="L85" s="2" t="str">
        <f>'[15]Cumulative Stats'!B201</f>
        <v>Pit</v>
      </c>
      <c r="M85" s="10">
        <f>'[15]Cumulative Stats'!C201</f>
        <v>3.5</v>
      </c>
      <c r="N85" s="10">
        <f>'[15]Cumulative Stats'!D201</f>
        <v>20</v>
      </c>
      <c r="O85" s="2">
        <f>'[15]Cumulative Stats'!E201</f>
        <v>0</v>
      </c>
      <c r="P85" s="10">
        <f>'[15]Cumulative Stats'!F201</f>
        <v>8</v>
      </c>
    </row>
    <row r="86" spans="1:16" x14ac:dyDescent="0.15">
      <c r="A86" s="2" t="str">
        <f>'[3]Cumulative Stats'!A184</f>
        <v>Kelley</v>
      </c>
      <c r="B86" s="2" t="str">
        <f>'[3]Cumulative Stats'!B184</f>
        <v>Chi</v>
      </c>
      <c r="C86" s="2">
        <f>'[3]Cumulative Stats'!C184</f>
        <v>2</v>
      </c>
      <c r="D86" s="2">
        <f>'[3]Cumulative Stats'!D184</f>
        <v>4</v>
      </c>
      <c r="E86" s="10">
        <f>'[3]Cumulative Stats'!E184</f>
        <v>2</v>
      </c>
      <c r="F86" s="2">
        <f>'[3]Cumulative Stats'!F184</f>
        <v>4</v>
      </c>
      <c r="G86" s="2">
        <f>'[3]Cumulative Stats'!G184</f>
        <v>0</v>
      </c>
      <c r="H86" s="2">
        <f>'[3]Cumulative Stats'!H184</f>
        <v>0</v>
      </c>
      <c r="K86" s="2" t="str">
        <f>'[10]Cumulative Stats'!A196</f>
        <v>Gilbert</v>
      </c>
      <c r="L86" s="2" t="str">
        <f>'[10]Cumulative Stats'!B196</f>
        <v>NJ</v>
      </c>
      <c r="M86" s="10">
        <f>'[10]Cumulative Stats'!C196</f>
        <v>3</v>
      </c>
      <c r="N86" s="10">
        <f>'[10]Cumulative Stats'!D196</f>
        <v>38</v>
      </c>
      <c r="O86" s="2">
        <f>'[10]Cumulative Stats'!E196</f>
        <v>0</v>
      </c>
      <c r="P86" s="10">
        <f>'[10]Cumulative Stats'!F196</f>
        <v>3</v>
      </c>
    </row>
    <row r="87" spans="1:16" x14ac:dyDescent="0.15">
      <c r="A87" s="2" t="str">
        <f>'[1]Cumulative Stats'!A185</f>
        <v>Lee</v>
      </c>
      <c r="B87" s="2" t="str">
        <f>'[1]Cumulative Stats'!B185</f>
        <v>Arz</v>
      </c>
      <c r="C87" s="2">
        <f>'[1]Cumulative Stats'!C185</f>
        <v>2</v>
      </c>
      <c r="D87" s="2">
        <f>'[1]Cumulative Stats'!D185</f>
        <v>3</v>
      </c>
      <c r="E87" s="10">
        <f>'[1]Cumulative Stats'!E185</f>
        <v>1.5</v>
      </c>
      <c r="F87" s="2">
        <f>'[1]Cumulative Stats'!F185</f>
        <v>3</v>
      </c>
      <c r="G87" s="2">
        <f>'[1]Cumulative Stats'!G185</f>
        <v>0</v>
      </c>
      <c r="H87" s="2">
        <f>'[1]Cumulative Stats'!H185</f>
        <v>0</v>
      </c>
      <c r="K87" s="2" t="str">
        <f>'[2]Cumulative Stats'!A196</f>
        <v>Bohannon</v>
      </c>
      <c r="L87" s="2" t="str">
        <f>'[2]Cumulative Stats'!B196</f>
        <v>Bir</v>
      </c>
      <c r="M87" s="10">
        <f>'[2]Cumulative Stats'!C196</f>
        <v>3</v>
      </c>
      <c r="N87" s="10">
        <f>'[2]Cumulative Stats'!D196</f>
        <v>30</v>
      </c>
      <c r="O87" s="2">
        <f>'[2]Cumulative Stats'!E196</f>
        <v>0</v>
      </c>
      <c r="P87" s="10">
        <f>'[2]Cumulative Stats'!F196</f>
        <v>2.5</v>
      </c>
    </row>
    <row r="88" spans="1:16" x14ac:dyDescent="0.15">
      <c r="A88" s="2" t="str">
        <f>'[10]Cumulative Stats'!A189</f>
        <v>Preston</v>
      </c>
      <c r="B88" s="2" t="str">
        <f>'[10]Cumulative Stats'!B189</f>
        <v>NJ</v>
      </c>
      <c r="C88" s="2">
        <f>'[10]Cumulative Stats'!C189</f>
        <v>2</v>
      </c>
      <c r="D88" s="2">
        <f>'[10]Cumulative Stats'!D189</f>
        <v>1</v>
      </c>
      <c r="E88" s="10">
        <f>'[10]Cumulative Stats'!E189</f>
        <v>0.5</v>
      </c>
      <c r="F88" s="2">
        <f>'[10]Cumulative Stats'!F189</f>
        <v>1</v>
      </c>
      <c r="G88" s="2">
        <f>'[10]Cumulative Stats'!G189</f>
        <v>0</v>
      </c>
      <c r="H88" s="2">
        <f>'[10]Cumulative Stats'!H189</f>
        <v>0</v>
      </c>
      <c r="K88" s="2" t="str">
        <f>'[18]Cumulative Stats'!A196</f>
        <v>Brown,G</v>
      </c>
      <c r="L88" s="2" t="str">
        <f>'[18]Cumulative Stats'!B196</f>
        <v>Was</v>
      </c>
      <c r="M88" s="10">
        <f>'[18]Cumulative Stats'!C196</f>
        <v>3</v>
      </c>
      <c r="N88" s="10">
        <f>'[18]Cumulative Stats'!D196</f>
        <v>29.5</v>
      </c>
      <c r="O88" s="2">
        <f>'[18]Cumulative Stats'!E196</f>
        <v>0</v>
      </c>
      <c r="P88" s="10">
        <f>'[18]Cumulative Stats'!F196</f>
        <v>3.5</v>
      </c>
    </row>
    <row r="89" spans="1:16" x14ac:dyDescent="0.15">
      <c r="A89" s="2" t="s">
        <v>365</v>
      </c>
      <c r="B89" s="2" t="str">
        <f>'[4]Cumulative Stats'!B183</f>
        <v>Den</v>
      </c>
      <c r="C89" s="2">
        <f>'[4]Cumulative Stats'!C183</f>
        <v>2</v>
      </c>
      <c r="D89" s="2">
        <f>'[4]Cumulative Stats'!D183</f>
        <v>0</v>
      </c>
      <c r="E89" s="10">
        <f>'[4]Cumulative Stats'!E183</f>
        <v>0</v>
      </c>
      <c r="F89" s="2">
        <f>'[4]Cumulative Stats'!F183</f>
        <v>0</v>
      </c>
      <c r="G89" s="2">
        <f>'[4]Cumulative Stats'!G183</f>
        <v>0</v>
      </c>
      <c r="H89" s="2">
        <f>'[4]Cumulative Stats'!H183</f>
        <v>0</v>
      </c>
      <c r="K89" s="2" t="str">
        <f>'[16]Cumulative Stats'!A205</f>
        <v>Monroe</v>
      </c>
      <c r="L89" s="2" t="str">
        <f>'[16]Cumulative Stats'!B205</f>
        <v>SA</v>
      </c>
      <c r="M89" s="10">
        <f>'[16]Cumulative Stats'!C205</f>
        <v>3</v>
      </c>
      <c r="N89" s="10">
        <f>'[16]Cumulative Stats'!D205</f>
        <v>28</v>
      </c>
      <c r="O89" s="2">
        <f>'[16]Cumulative Stats'!E205</f>
        <v>0</v>
      </c>
      <c r="P89" s="10">
        <f>'[16]Cumulative Stats'!F205</f>
        <v>2</v>
      </c>
    </row>
    <row r="90" spans="1:16" x14ac:dyDescent="0.15">
      <c r="A90" s="2" t="str">
        <f>'[6]Cumulative Stats'!A181</f>
        <v>Brown,R</v>
      </c>
      <c r="B90" s="2" t="str">
        <f>'[6]Cumulative Stats'!B181</f>
        <v>Jac</v>
      </c>
      <c r="C90" s="2">
        <f>'[6]Cumulative Stats'!C181</f>
        <v>2</v>
      </c>
      <c r="D90" s="2">
        <f>'[6]Cumulative Stats'!D181</f>
        <v>0</v>
      </c>
      <c r="E90" s="10">
        <f>'[6]Cumulative Stats'!E181</f>
        <v>0</v>
      </c>
      <c r="F90" s="2">
        <f>'[6]Cumulative Stats'!F181</f>
        <v>0</v>
      </c>
      <c r="G90" s="2">
        <f>'[6]Cumulative Stats'!G181</f>
        <v>0</v>
      </c>
      <c r="H90" s="2">
        <f>'[6]Cumulative Stats'!H181</f>
        <v>0</v>
      </c>
      <c r="K90" s="2" t="str">
        <f>'[18]Cumulative Stats'!A205</f>
        <v>Randolph</v>
      </c>
      <c r="L90" s="2" t="str">
        <f>'[18]Cumulative Stats'!B205</f>
        <v>Was</v>
      </c>
      <c r="M90" s="10">
        <f>'[18]Cumulative Stats'!C205</f>
        <v>3</v>
      </c>
      <c r="N90" s="10">
        <f>'[18]Cumulative Stats'!D205</f>
        <v>28</v>
      </c>
      <c r="O90" s="2">
        <f>'[18]Cumulative Stats'!E205</f>
        <v>0</v>
      </c>
      <c r="P90" s="10">
        <f>'[18]Cumulative Stats'!F205</f>
        <v>2</v>
      </c>
    </row>
    <row r="91" spans="1:16" x14ac:dyDescent="0.15">
      <c r="A91" s="2" t="str">
        <f>'[14]Cumulative Stats'!A180</f>
        <v>Bunting</v>
      </c>
      <c r="B91" s="2" t="str">
        <f>'[14]Cumulative Stats'!B180</f>
        <v>Phi</v>
      </c>
      <c r="C91" s="2">
        <f>'[14]Cumulative Stats'!C180</f>
        <v>2</v>
      </c>
      <c r="D91" s="2">
        <f>'[14]Cumulative Stats'!D180</f>
        <v>0</v>
      </c>
      <c r="E91" s="10">
        <f>'[14]Cumulative Stats'!E180</f>
        <v>0</v>
      </c>
      <c r="F91" s="2">
        <f>'[14]Cumulative Stats'!F180</f>
        <v>0</v>
      </c>
      <c r="G91" s="2">
        <f>'[14]Cumulative Stats'!G180</f>
        <v>0</v>
      </c>
      <c r="H91" s="2">
        <f>'[14]Cumulative Stats'!H180</f>
        <v>0</v>
      </c>
      <c r="K91" s="2" t="str">
        <f>'[10]Cumulative Stats'!A202</f>
        <v>Mattiace</v>
      </c>
      <c r="L91" s="2" t="str">
        <f>'[10]Cumulative Stats'!B202</f>
        <v>NJ</v>
      </c>
      <c r="M91" s="10">
        <f>'[10]Cumulative Stats'!C202</f>
        <v>3</v>
      </c>
      <c r="N91" s="10">
        <f>'[10]Cumulative Stats'!D202</f>
        <v>26</v>
      </c>
      <c r="O91" s="2">
        <f>'[10]Cumulative Stats'!E202</f>
        <v>0</v>
      </c>
      <c r="P91" s="10">
        <f>'[10]Cumulative Stats'!F202</f>
        <v>3</v>
      </c>
    </row>
    <row r="92" spans="1:16" x14ac:dyDescent="0.15">
      <c r="A92" s="112" t="s">
        <v>369</v>
      </c>
      <c r="B92" s="2" t="s">
        <v>370</v>
      </c>
      <c r="C92" s="2">
        <f>+$C$279</f>
        <v>2</v>
      </c>
      <c r="D92" s="2">
        <f>+$D$279</f>
        <v>0</v>
      </c>
      <c r="E92" s="10">
        <f>+$E$279</f>
        <v>0</v>
      </c>
      <c r="F92" s="2">
        <f>+$F$279</f>
        <v>0</v>
      </c>
      <c r="G92" s="2">
        <f>+$G$279</f>
        <v>0</v>
      </c>
      <c r="H92" s="2">
        <f>+$H$279</f>
        <v>0</v>
      </c>
      <c r="K92" s="2" t="str">
        <f>'[10]Cumulative Stats'!A203</f>
        <v>Weddington</v>
      </c>
      <c r="L92" s="2" t="str">
        <f>'[10]Cumulative Stats'!B203</f>
        <v>NJ</v>
      </c>
      <c r="M92" s="10">
        <f>'[10]Cumulative Stats'!C203</f>
        <v>3</v>
      </c>
      <c r="N92" s="10">
        <f>'[10]Cumulative Stats'!D203</f>
        <v>26</v>
      </c>
      <c r="O92" s="2">
        <f>'[10]Cumulative Stats'!E203</f>
        <v>0</v>
      </c>
      <c r="P92" s="10">
        <f>'[10]Cumulative Stats'!F203</f>
        <v>3.5</v>
      </c>
    </row>
    <row r="93" spans="1:16" x14ac:dyDescent="0.15">
      <c r="A93" s="2" t="str">
        <f>'[5]Cumulative Stats'!A183</f>
        <v>Eason</v>
      </c>
      <c r="B93" s="2" t="str">
        <f>'[5]Cumulative Stats'!B183</f>
        <v>Hou</v>
      </c>
      <c r="C93" s="2">
        <f>'[5]Cumulative Stats'!C183</f>
        <v>2</v>
      </c>
      <c r="D93" s="2">
        <f>'[5]Cumulative Stats'!D183</f>
        <v>0</v>
      </c>
      <c r="E93" s="10">
        <f>'[5]Cumulative Stats'!E183</f>
        <v>0</v>
      </c>
      <c r="F93" s="2">
        <f>'[5]Cumulative Stats'!F183</f>
        <v>0</v>
      </c>
      <c r="G93" s="2">
        <f>'[5]Cumulative Stats'!G183</f>
        <v>0</v>
      </c>
      <c r="H93" s="2">
        <f>'[5]Cumulative Stats'!H183</f>
        <v>0</v>
      </c>
      <c r="K93" s="2" t="str">
        <f>'[17]Cumulative Stats'!A208</f>
        <v>Simmons</v>
      </c>
      <c r="L93" s="2" t="str">
        <f>'[17]Cumulative Stats'!B208</f>
        <v>TB</v>
      </c>
      <c r="M93" s="10">
        <f>'[17]Cumulative Stats'!C208</f>
        <v>3</v>
      </c>
      <c r="N93" s="10">
        <f>'[17]Cumulative Stats'!D208</f>
        <v>24</v>
      </c>
      <c r="O93" s="2">
        <f>'[17]Cumulative Stats'!E208</f>
        <v>0</v>
      </c>
      <c r="P93" s="10">
        <f>'[17]Cumulative Stats'!F208</f>
        <v>3</v>
      </c>
    </row>
    <row r="94" spans="1:16" x14ac:dyDescent="0.15">
      <c r="A94" s="2" t="str">
        <f>'[5]Cumulative Stats'!A186</f>
        <v>Heath</v>
      </c>
      <c r="B94" s="2" t="str">
        <f>'[5]Cumulative Stats'!B186</f>
        <v>Hou</v>
      </c>
      <c r="C94" s="2">
        <f>'[5]Cumulative Stats'!C186</f>
        <v>2</v>
      </c>
      <c r="D94" s="2">
        <f>'[5]Cumulative Stats'!D186</f>
        <v>0</v>
      </c>
      <c r="E94" s="10">
        <f>'[5]Cumulative Stats'!E186</f>
        <v>0</v>
      </c>
      <c r="F94" s="2">
        <f>'[5]Cumulative Stats'!F186</f>
        <v>0</v>
      </c>
      <c r="G94" s="2">
        <f>'[5]Cumulative Stats'!G186</f>
        <v>0</v>
      </c>
      <c r="H94" s="2">
        <f>'[5]Cumulative Stats'!H186</f>
        <v>0</v>
      </c>
      <c r="K94" s="2" t="str">
        <f>'[13]Cumulative Stats'!A208</f>
        <v>Ruyle</v>
      </c>
      <c r="L94" s="2" t="str">
        <f>'[13]Cumulative Stats'!B208</f>
        <v>Okl</v>
      </c>
      <c r="M94" s="10">
        <f>'[13]Cumulative Stats'!C208</f>
        <v>3</v>
      </c>
      <c r="N94" s="10">
        <f>'[13]Cumulative Stats'!D208</f>
        <v>23</v>
      </c>
      <c r="O94" s="2">
        <f>'[13]Cumulative Stats'!E208</f>
        <v>0</v>
      </c>
      <c r="P94" s="10">
        <f>'[13]Cumulative Stats'!F208</f>
        <v>2.5</v>
      </c>
    </row>
    <row r="95" spans="1:16" x14ac:dyDescent="0.15">
      <c r="A95" s="2" t="s">
        <v>385</v>
      </c>
      <c r="B95" s="2" t="str">
        <f>'[12]Cumulative Stats'!B184</f>
        <v>Oak</v>
      </c>
      <c r="C95" s="2">
        <f>'[12]Cumulative Stats'!C184</f>
        <v>2</v>
      </c>
      <c r="D95" s="2">
        <f>'[12]Cumulative Stats'!D184</f>
        <v>-1</v>
      </c>
      <c r="E95" s="10">
        <f>'[12]Cumulative Stats'!E184</f>
        <v>-0.5</v>
      </c>
      <c r="F95" s="2">
        <f>'[12]Cumulative Stats'!F184</f>
        <v>0</v>
      </c>
      <c r="G95" s="2">
        <f>'[12]Cumulative Stats'!G184</f>
        <v>0</v>
      </c>
      <c r="H95" s="2">
        <f>'[12]Cumulative Stats'!H184</f>
        <v>0</v>
      </c>
      <c r="K95" s="2" t="str">
        <f>'[14]Cumulative Stats'!A203</f>
        <v>Johnson</v>
      </c>
      <c r="L95" s="2" t="str">
        <f>'[14]Cumulative Stats'!B203</f>
        <v>Phi</v>
      </c>
      <c r="M95" s="10">
        <f>'[14]Cumulative Stats'!C203</f>
        <v>3</v>
      </c>
      <c r="N95" s="10">
        <f>'[14]Cumulative Stats'!D203</f>
        <v>20</v>
      </c>
      <c r="O95" s="2">
        <f>'[14]Cumulative Stats'!E203</f>
        <v>0</v>
      </c>
      <c r="P95" s="10">
        <f>'[14]Cumulative Stats'!F203</f>
        <v>2</v>
      </c>
    </row>
    <row r="96" spans="1:16" x14ac:dyDescent="0.15">
      <c r="A96" s="2" t="str">
        <f>'[2]Cumulative Stats'!A186</f>
        <v>Spencer</v>
      </c>
      <c r="B96" s="2" t="str">
        <f>'[2]Cumulative Stats'!B186</f>
        <v>Bir</v>
      </c>
      <c r="C96" s="2">
        <f>'[2]Cumulative Stats'!C186</f>
        <v>2</v>
      </c>
      <c r="D96" s="2">
        <f>'[2]Cumulative Stats'!D186</f>
        <v>-1</v>
      </c>
      <c r="E96" s="10">
        <f>'[2]Cumulative Stats'!E186</f>
        <v>-0.5</v>
      </c>
      <c r="F96" s="2">
        <f>'[2]Cumulative Stats'!F186</f>
        <v>-1</v>
      </c>
      <c r="G96" s="2">
        <f>'[2]Cumulative Stats'!G186</f>
        <v>0</v>
      </c>
      <c r="H96" s="2">
        <f>'[2]Cumulative Stats'!H186</f>
        <v>0</v>
      </c>
      <c r="K96" s="2" t="str">
        <f>'[16]Cumulative Stats'!A210</f>
        <v>Ulmer</v>
      </c>
      <c r="L96" s="2" t="str">
        <f>'[16]Cumulative Stats'!B210</f>
        <v>SA</v>
      </c>
      <c r="M96" s="10">
        <f>'[16]Cumulative Stats'!C210</f>
        <v>3</v>
      </c>
      <c r="N96" s="10">
        <f>'[16]Cumulative Stats'!D210</f>
        <v>17</v>
      </c>
      <c r="O96" s="2">
        <f>'[16]Cumulative Stats'!E210</f>
        <v>0</v>
      </c>
      <c r="P96" s="10">
        <f>'[16]Cumulative Stats'!F210</f>
        <v>3</v>
      </c>
    </row>
    <row r="97" spans="1:16" x14ac:dyDescent="0.15">
      <c r="A97" s="2" t="str">
        <f>'[17]Cumulative Stats'!A188</f>
        <v>King</v>
      </c>
      <c r="B97" s="2" t="str">
        <f>'[17]Cumulative Stats'!B188</f>
        <v>TB</v>
      </c>
      <c r="C97" s="2">
        <f>'[17]Cumulative Stats'!C188</f>
        <v>1</v>
      </c>
      <c r="D97" s="2">
        <f>'[17]Cumulative Stats'!D188</f>
        <v>32</v>
      </c>
      <c r="E97" s="10">
        <f>'[17]Cumulative Stats'!E188</f>
        <v>32</v>
      </c>
      <c r="F97" s="2">
        <f>'[17]Cumulative Stats'!F188</f>
        <v>32</v>
      </c>
      <c r="G97" s="2">
        <f>'[17]Cumulative Stats'!G188</f>
        <v>0</v>
      </c>
      <c r="H97" s="2">
        <f>'[17]Cumulative Stats'!H188</f>
        <v>0</v>
      </c>
      <c r="K97" s="2" t="str">
        <f>'[15]Cumulative Stats'!A199</f>
        <v>Griffin</v>
      </c>
      <c r="L97" s="2" t="str">
        <f>'[15]Cumulative Stats'!B199</f>
        <v>Pit</v>
      </c>
      <c r="M97" s="10">
        <f>'[15]Cumulative Stats'!C199</f>
        <v>3</v>
      </c>
      <c r="N97" s="10">
        <f>'[15]Cumulative Stats'!D199</f>
        <v>9</v>
      </c>
      <c r="O97" s="2">
        <f>'[15]Cumulative Stats'!E199</f>
        <v>0</v>
      </c>
      <c r="P97" s="10">
        <f>'[15]Cumulative Stats'!F199</f>
        <v>4</v>
      </c>
    </row>
    <row r="98" spans="1:16" x14ac:dyDescent="0.15">
      <c r="A98" s="2" t="str">
        <f>'[13]Cumulative Stats'!A188</f>
        <v>Williams,H</v>
      </c>
      <c r="B98" s="2" t="str">
        <f>'[13]Cumulative Stats'!B188</f>
        <v>Okl</v>
      </c>
      <c r="C98" s="2">
        <f>'[13]Cumulative Stats'!C188</f>
        <v>1</v>
      </c>
      <c r="D98" s="2">
        <f>'[13]Cumulative Stats'!D188</f>
        <v>29</v>
      </c>
      <c r="E98" s="10">
        <f>'[13]Cumulative Stats'!E188</f>
        <v>29</v>
      </c>
      <c r="F98" s="2">
        <f>'[13]Cumulative Stats'!F188</f>
        <v>29</v>
      </c>
      <c r="G98" s="2">
        <f>'[13]Cumulative Stats'!G188</f>
        <v>0</v>
      </c>
      <c r="H98" s="2">
        <f>'[13]Cumulative Stats'!H188</f>
        <v>0</v>
      </c>
      <c r="K98" s="2" t="str">
        <f>'[14]Cumulative Stats'!A207</f>
        <v>Mills</v>
      </c>
      <c r="L98" s="2" t="str">
        <f>'[14]Cumulative Stats'!B207</f>
        <v>Phi</v>
      </c>
      <c r="M98" s="10">
        <f>'[14]Cumulative Stats'!C207</f>
        <v>3</v>
      </c>
      <c r="N98" s="10">
        <f>'[14]Cumulative Stats'!D207</f>
        <v>9</v>
      </c>
      <c r="O98" s="2">
        <f>'[14]Cumulative Stats'!E207</f>
        <v>0</v>
      </c>
      <c r="P98" s="10">
        <f>'[14]Cumulative Stats'!F207</f>
        <v>5</v>
      </c>
    </row>
    <row r="99" spans="1:16" x14ac:dyDescent="0.15">
      <c r="A99" s="2" t="str">
        <f>'[3]Cumulative Stats'!A183</f>
        <v>Gabrielson</v>
      </c>
      <c r="B99" s="2" t="str">
        <f>'[3]Cumulative Stats'!B183</f>
        <v>Chi</v>
      </c>
      <c r="C99" s="2">
        <f>'[3]Cumulative Stats'!C183</f>
        <v>1</v>
      </c>
      <c r="D99" s="2">
        <f>'[3]Cumulative Stats'!D183</f>
        <v>28</v>
      </c>
      <c r="E99" s="10">
        <f>'[3]Cumulative Stats'!E183</f>
        <v>28</v>
      </c>
      <c r="F99" s="2">
        <f>'[3]Cumulative Stats'!F183</f>
        <v>28</v>
      </c>
      <c r="G99" s="2">
        <f>'[3]Cumulative Stats'!G183</f>
        <v>0</v>
      </c>
      <c r="H99" s="2">
        <f>'[3]Cumulative Stats'!H183</f>
        <v>0</v>
      </c>
      <c r="K99" s="2" t="str">
        <f>'[2]Cumulative Stats'!A204</f>
        <v>Paggett</v>
      </c>
      <c r="L99" s="2" t="str">
        <f>'[2]Cumulative Stats'!B204</f>
        <v>Bir</v>
      </c>
      <c r="M99" s="10">
        <f>'[2]Cumulative Stats'!C204</f>
        <v>3</v>
      </c>
      <c r="N99" s="10">
        <f>'[2]Cumulative Stats'!D204</f>
        <v>8</v>
      </c>
      <c r="O99" s="2">
        <f>'[2]Cumulative Stats'!E204</f>
        <v>0</v>
      </c>
      <c r="P99" s="10">
        <f>'[2]Cumulative Stats'!F204</f>
        <v>2</v>
      </c>
    </row>
    <row r="100" spans="1:16" x14ac:dyDescent="0.15">
      <c r="A100" s="2" t="str">
        <f>'[14]Cumulative Stats'!A189</f>
        <v>Woerner</v>
      </c>
      <c r="B100" s="2" t="str">
        <f>'[14]Cumulative Stats'!B189</f>
        <v>Phi</v>
      </c>
      <c r="C100" s="2">
        <f>'[14]Cumulative Stats'!C189</f>
        <v>1</v>
      </c>
      <c r="D100" s="2">
        <f>'[14]Cumulative Stats'!D189</f>
        <v>28</v>
      </c>
      <c r="E100" s="10">
        <f>'[14]Cumulative Stats'!E189</f>
        <v>28</v>
      </c>
      <c r="F100" s="2">
        <f>'[14]Cumulative Stats'!F189</f>
        <v>28</v>
      </c>
      <c r="G100" s="2">
        <f>'[14]Cumulative Stats'!G189</f>
        <v>0</v>
      </c>
      <c r="H100" s="2">
        <f>'[14]Cumulative Stats'!H189</f>
        <v>0</v>
      </c>
      <c r="K100" s="2" t="str">
        <f>'[12]Cumulative Stats'!A197</f>
        <v>Callahan</v>
      </c>
      <c r="L100" s="2" t="str">
        <f>'[12]Cumulative Stats'!B197</f>
        <v>Oak</v>
      </c>
      <c r="M100" s="10">
        <f>'[12]Cumulative Stats'!C197</f>
        <v>2.5</v>
      </c>
      <c r="N100" s="10">
        <f>'[12]Cumulative Stats'!D197</f>
        <v>30.5</v>
      </c>
      <c r="O100" s="2">
        <f>'[12]Cumulative Stats'!E197</f>
        <v>0</v>
      </c>
      <c r="P100" s="10">
        <f>'[12]Cumulative Stats'!F197</f>
        <v>2</v>
      </c>
    </row>
    <row r="101" spans="1:16" x14ac:dyDescent="0.15">
      <c r="A101" s="2" t="str">
        <f>'[17]Cumulative Stats'!A185</f>
        <v>Harrell</v>
      </c>
      <c r="B101" s="2" t="str">
        <f>'[17]Cumulative Stats'!B185</f>
        <v>TB</v>
      </c>
      <c r="C101" s="2">
        <f>'[17]Cumulative Stats'!C185</f>
        <v>1</v>
      </c>
      <c r="D101" s="2">
        <f>'[17]Cumulative Stats'!D185</f>
        <v>26</v>
      </c>
      <c r="E101" s="10">
        <f>'[17]Cumulative Stats'!E185</f>
        <v>26</v>
      </c>
      <c r="F101" s="2">
        <f>'[17]Cumulative Stats'!F185</f>
        <v>26</v>
      </c>
      <c r="G101" s="2">
        <f>'[17]Cumulative Stats'!G185</f>
        <v>1</v>
      </c>
      <c r="H101" s="2">
        <f>'[17]Cumulative Stats'!H185</f>
        <v>0</v>
      </c>
      <c r="K101" s="2" t="str">
        <f>'[4]Cumulative Stats'!A205</f>
        <v>Moore</v>
      </c>
      <c r="L101" s="2" t="str">
        <f>'[4]Cumulative Stats'!B205</f>
        <v>Den</v>
      </c>
      <c r="M101" s="10">
        <f>'[4]Cumulative Stats'!C205</f>
        <v>2.5</v>
      </c>
      <c r="N101" s="10">
        <f>'[4]Cumulative Stats'!D205</f>
        <v>22.5</v>
      </c>
      <c r="O101" s="2">
        <f>'[4]Cumulative Stats'!E205</f>
        <v>0</v>
      </c>
      <c r="P101" s="10">
        <f>'[4]Cumulative Stats'!F205</f>
        <v>2.5</v>
      </c>
    </row>
    <row r="102" spans="1:16" x14ac:dyDescent="0.15">
      <c r="A102" s="2" t="str">
        <f>'[9]Cumulative Stats'!A182</f>
        <v>Corker</v>
      </c>
      <c r="B102" s="2" t="str">
        <f>'[9]Cumulative Stats'!B182</f>
        <v>Mch</v>
      </c>
      <c r="C102" s="2">
        <f>'[9]Cumulative Stats'!C182</f>
        <v>1</v>
      </c>
      <c r="D102" s="2">
        <f>'[9]Cumulative Stats'!D182</f>
        <v>20</v>
      </c>
      <c r="E102" s="10">
        <f>'[9]Cumulative Stats'!E182</f>
        <v>20</v>
      </c>
      <c r="F102" s="2">
        <f>'[9]Cumulative Stats'!F182</f>
        <v>20</v>
      </c>
      <c r="G102" s="2">
        <f>'[9]Cumulative Stats'!G182</f>
        <v>0</v>
      </c>
      <c r="H102" s="2">
        <f>'[9]Cumulative Stats'!H182</f>
        <v>0</v>
      </c>
      <c r="K102" s="2" t="str">
        <f>'[3]Cumulative Stats'!A200</f>
        <v>Kilkenny</v>
      </c>
      <c r="L102" s="2" t="str">
        <f>'[3]Cumulative Stats'!B200</f>
        <v>Chi</v>
      </c>
      <c r="M102" s="10">
        <f>'[3]Cumulative Stats'!C200</f>
        <v>2.5</v>
      </c>
      <c r="N102" s="10">
        <f>'[3]Cumulative Stats'!D200</f>
        <v>22</v>
      </c>
      <c r="O102" s="2">
        <f>'[3]Cumulative Stats'!E200</f>
        <v>0</v>
      </c>
      <c r="P102" s="10">
        <f>'[3]Cumulative Stats'!F200</f>
        <v>2</v>
      </c>
    </row>
    <row r="103" spans="1:16" x14ac:dyDescent="0.15">
      <c r="A103" s="2" t="s">
        <v>383</v>
      </c>
      <c r="B103" s="2" t="str">
        <f>'[10]Cumulative Stats'!B185</f>
        <v>NJ</v>
      </c>
      <c r="C103" s="2">
        <f>'[10]Cumulative Stats'!C185</f>
        <v>1</v>
      </c>
      <c r="D103" s="2">
        <f>'[10]Cumulative Stats'!D185</f>
        <v>20</v>
      </c>
      <c r="E103" s="10">
        <f>'[10]Cumulative Stats'!E185</f>
        <v>20</v>
      </c>
      <c r="F103" s="2">
        <f>'[10]Cumulative Stats'!F185</f>
        <v>20</v>
      </c>
      <c r="G103" s="2">
        <f>'[10]Cumulative Stats'!G185</f>
        <v>0</v>
      </c>
      <c r="H103" s="2">
        <f>'[10]Cumulative Stats'!H185</f>
        <v>0</v>
      </c>
      <c r="K103" s="2" t="str">
        <f>'[10]Cumulative Stats'!A201</f>
        <v>Madsen</v>
      </c>
      <c r="L103" s="2" t="str">
        <f>'[10]Cumulative Stats'!B201</f>
        <v>NJ</v>
      </c>
      <c r="M103" s="10">
        <f>'[10]Cumulative Stats'!C201</f>
        <v>2.5</v>
      </c>
      <c r="N103" s="10">
        <f>'[10]Cumulative Stats'!D201</f>
        <v>22</v>
      </c>
      <c r="O103" s="2">
        <f>'[10]Cumulative Stats'!E201</f>
        <v>0</v>
      </c>
      <c r="P103" s="10">
        <f>'[10]Cumulative Stats'!F201</f>
        <v>4.5</v>
      </c>
    </row>
    <row r="104" spans="1:16" x14ac:dyDescent="0.15">
      <c r="A104" s="2" t="str">
        <f>'[6]Cumulative Stats'!A182</f>
        <v>Brown,S</v>
      </c>
      <c r="B104" s="2" t="str">
        <f>'[6]Cumulative Stats'!B182</f>
        <v>Jac</v>
      </c>
      <c r="C104" s="2">
        <f>'[6]Cumulative Stats'!C182</f>
        <v>1</v>
      </c>
      <c r="D104" s="2">
        <f>'[6]Cumulative Stats'!D182</f>
        <v>14</v>
      </c>
      <c r="E104" s="10">
        <f>'[6]Cumulative Stats'!E182</f>
        <v>14</v>
      </c>
      <c r="F104" s="2">
        <f>'[6]Cumulative Stats'!F182</f>
        <v>14</v>
      </c>
      <c r="G104" s="2">
        <f>'[6]Cumulative Stats'!G182</f>
        <v>0</v>
      </c>
      <c r="H104" s="2">
        <f>'[6]Cumulative Stats'!H182</f>
        <v>0</v>
      </c>
      <c r="K104" s="2" t="str">
        <f>'[2]Cumulative Stats'!A199</f>
        <v>Cline</v>
      </c>
      <c r="L104" s="2" t="str">
        <f>'[2]Cumulative Stats'!B199</f>
        <v>Bir</v>
      </c>
      <c r="M104" s="10">
        <f>'[2]Cumulative Stats'!C199</f>
        <v>2.5</v>
      </c>
      <c r="N104" s="10">
        <f>'[2]Cumulative Stats'!D199</f>
        <v>20</v>
      </c>
      <c r="O104" s="2">
        <f>'[2]Cumulative Stats'!E199</f>
        <v>0</v>
      </c>
      <c r="P104" s="10">
        <f>'[2]Cumulative Stats'!F199</f>
        <v>4</v>
      </c>
    </row>
    <row r="105" spans="1:16" x14ac:dyDescent="0.15">
      <c r="A105" s="2" t="s">
        <v>379</v>
      </c>
      <c r="B105" s="2" t="str">
        <f>'[17]Cumulative Stats'!B187</f>
        <v>TB</v>
      </c>
      <c r="C105" s="2">
        <f>'[17]Cumulative Stats'!C187</f>
        <v>1</v>
      </c>
      <c r="D105" s="2">
        <f>'[17]Cumulative Stats'!D187</f>
        <v>14</v>
      </c>
      <c r="E105" s="10">
        <f>'[17]Cumulative Stats'!E187</f>
        <v>14</v>
      </c>
      <c r="F105" s="2">
        <f>'[17]Cumulative Stats'!F187</f>
        <v>14</v>
      </c>
      <c r="G105" s="2">
        <f>'[17]Cumulative Stats'!G187</f>
        <v>0</v>
      </c>
      <c r="H105" s="2">
        <f>'[17]Cumulative Stats'!H187</f>
        <v>0</v>
      </c>
      <c r="K105" s="2" t="str">
        <f>'[14]Cumulative Stats'!A209</f>
        <v>Opfar</v>
      </c>
      <c r="L105" s="2" t="str">
        <f>'[14]Cumulative Stats'!B209</f>
        <v>Phi</v>
      </c>
      <c r="M105" s="10">
        <f>'[14]Cumulative Stats'!C209</f>
        <v>2.5</v>
      </c>
      <c r="N105" s="10">
        <f>'[14]Cumulative Stats'!D209</f>
        <v>20</v>
      </c>
      <c r="O105" s="2">
        <f>'[14]Cumulative Stats'!E209</f>
        <v>0</v>
      </c>
      <c r="P105" s="10">
        <f>'[14]Cumulative Stats'!F209</f>
        <v>3</v>
      </c>
    </row>
    <row r="106" spans="1:16" x14ac:dyDescent="0.15">
      <c r="A106" s="2" t="str">
        <f>'[11]Cumulative Stats'!A180</f>
        <v>Brewington</v>
      </c>
      <c r="B106" s="2" t="str">
        <f>'[11]Cumulative Stats'!B180</f>
        <v>NO</v>
      </c>
      <c r="C106" s="2">
        <f>'[11]Cumulative Stats'!C180</f>
        <v>1</v>
      </c>
      <c r="D106" s="2">
        <f>'[11]Cumulative Stats'!D180</f>
        <v>13</v>
      </c>
      <c r="E106" s="10">
        <f>'[11]Cumulative Stats'!E180</f>
        <v>13</v>
      </c>
      <c r="F106" s="2">
        <f>'[11]Cumulative Stats'!F180</f>
        <v>13</v>
      </c>
      <c r="G106" s="2">
        <f>'[11]Cumulative Stats'!G180</f>
        <v>0</v>
      </c>
      <c r="H106" s="2">
        <f>'[11]Cumulative Stats'!H180</f>
        <v>0</v>
      </c>
      <c r="K106" s="2" t="str">
        <f>'[16]Cumulative Stats'!A206</f>
        <v>Morris</v>
      </c>
      <c r="L106" s="2" t="str">
        <f>'[16]Cumulative Stats'!B206</f>
        <v>SA</v>
      </c>
      <c r="M106" s="10">
        <f>'[16]Cumulative Stats'!C206</f>
        <v>2.5</v>
      </c>
      <c r="N106" s="10">
        <f>'[16]Cumulative Stats'!D206</f>
        <v>18</v>
      </c>
      <c r="O106" s="2">
        <f>'[16]Cumulative Stats'!E206</f>
        <v>0</v>
      </c>
      <c r="P106" s="10">
        <f>'[16]Cumulative Stats'!F206</f>
        <v>4</v>
      </c>
    </row>
    <row r="107" spans="1:16" x14ac:dyDescent="0.15">
      <c r="A107" s="2" t="str">
        <f>'[16]Cumulative Stats'!A184</f>
        <v>D'Amico</v>
      </c>
      <c r="B107" s="2" t="str">
        <f>'[16]Cumulative Stats'!B184</f>
        <v>SA</v>
      </c>
      <c r="C107" s="2">
        <f>'[16]Cumulative Stats'!C184</f>
        <v>1</v>
      </c>
      <c r="D107" s="2">
        <f>'[16]Cumulative Stats'!D184</f>
        <v>13</v>
      </c>
      <c r="E107" s="10">
        <f>'[16]Cumulative Stats'!E184</f>
        <v>13</v>
      </c>
      <c r="F107" s="2">
        <f>'[16]Cumulative Stats'!F184</f>
        <v>13</v>
      </c>
      <c r="G107" s="2">
        <f>'[16]Cumulative Stats'!G184</f>
        <v>0</v>
      </c>
      <c r="H107" s="2">
        <f>'[16]Cumulative Stats'!H184</f>
        <v>0</v>
      </c>
      <c r="K107" s="2" t="str">
        <f>'[10]Cumulative Stats'!A199</f>
        <v>Leopold</v>
      </c>
      <c r="L107" s="2" t="str">
        <f>'[10]Cumulative Stats'!B199</f>
        <v>NJ</v>
      </c>
      <c r="M107" s="10">
        <f>'[10]Cumulative Stats'!C199</f>
        <v>2.5</v>
      </c>
      <c r="N107" s="10">
        <f>'[10]Cumulative Stats'!D199</f>
        <v>17</v>
      </c>
      <c r="O107" s="2">
        <f>'[10]Cumulative Stats'!E199</f>
        <v>0</v>
      </c>
      <c r="P107" s="10">
        <f>'[10]Cumulative Stats'!F199</f>
        <v>1.5</v>
      </c>
    </row>
    <row r="108" spans="1:16" x14ac:dyDescent="0.15">
      <c r="A108" s="2" t="str">
        <f>'[3]Cumulative Stats'!A187</f>
        <v>Norris</v>
      </c>
      <c r="B108" s="2" t="str">
        <f>'[3]Cumulative Stats'!B187</f>
        <v>Chi</v>
      </c>
      <c r="C108" s="2">
        <f>'[3]Cumulative Stats'!C187</f>
        <v>1</v>
      </c>
      <c r="D108" s="2">
        <f>'[3]Cumulative Stats'!D187</f>
        <v>11</v>
      </c>
      <c r="E108" s="10">
        <f>'[3]Cumulative Stats'!E187</f>
        <v>11</v>
      </c>
      <c r="F108" s="2">
        <f>'[3]Cumulative Stats'!F187</f>
        <v>11</v>
      </c>
      <c r="G108" s="2">
        <f>'[3]Cumulative Stats'!G187</f>
        <v>0</v>
      </c>
      <c r="H108" s="2">
        <f>'[3]Cumulative Stats'!H187</f>
        <v>0</v>
      </c>
      <c r="K108" s="2" t="str">
        <f>'[12]Cumulative Stats'!A211</f>
        <v>Worthy</v>
      </c>
      <c r="L108" s="2" t="str">
        <f>'[12]Cumulative Stats'!B211</f>
        <v>Oak</v>
      </c>
      <c r="M108" s="10">
        <f>'[12]Cumulative Stats'!C211</f>
        <v>2.5</v>
      </c>
      <c r="N108" s="10">
        <f>'[12]Cumulative Stats'!D211</f>
        <v>16.5</v>
      </c>
      <c r="O108" s="2">
        <f>'[12]Cumulative Stats'!E211</f>
        <v>0</v>
      </c>
      <c r="P108" s="10">
        <f>'[12]Cumulative Stats'!F211</f>
        <v>4</v>
      </c>
    </row>
    <row r="109" spans="1:16" x14ac:dyDescent="0.15">
      <c r="A109" s="2" t="str">
        <f>'[5]Cumulative Stats'!A184</f>
        <v>Hall</v>
      </c>
      <c r="B109" s="2" t="str">
        <f>'[5]Cumulative Stats'!B184</f>
        <v>Hou</v>
      </c>
      <c r="C109" s="2">
        <f>'[5]Cumulative Stats'!C184</f>
        <v>1</v>
      </c>
      <c r="D109" s="2">
        <f>'[5]Cumulative Stats'!D184</f>
        <v>9</v>
      </c>
      <c r="E109" s="10">
        <f>'[5]Cumulative Stats'!E184</f>
        <v>9</v>
      </c>
      <c r="F109" s="2">
        <f>'[5]Cumulative Stats'!F184</f>
        <v>9</v>
      </c>
      <c r="G109" s="2">
        <f>'[5]Cumulative Stats'!G184</f>
        <v>0</v>
      </c>
      <c r="H109" s="2">
        <f>'[5]Cumulative Stats'!H184</f>
        <v>0</v>
      </c>
      <c r="K109" s="2" t="str">
        <f>'[14]Cumulative Stats'!A208</f>
        <v>Moor</v>
      </c>
      <c r="L109" s="2" t="str">
        <f>'[14]Cumulative Stats'!B208</f>
        <v>Phi</v>
      </c>
      <c r="M109" s="10">
        <f>'[14]Cumulative Stats'!C208</f>
        <v>2.5</v>
      </c>
      <c r="N109" s="10">
        <f>'[14]Cumulative Stats'!D208</f>
        <v>16</v>
      </c>
      <c r="O109" s="2">
        <f>'[14]Cumulative Stats'!E208</f>
        <v>0</v>
      </c>
      <c r="P109" s="10">
        <f>'[14]Cumulative Stats'!F208</f>
        <v>5</v>
      </c>
    </row>
    <row r="110" spans="1:16" x14ac:dyDescent="0.15">
      <c r="A110" s="2" t="str">
        <f>'[13]Cumulative Stats'!A186</f>
        <v>McMillan</v>
      </c>
      <c r="B110" s="2" t="str">
        <f>'[13]Cumulative Stats'!B186</f>
        <v>Okl</v>
      </c>
      <c r="C110" s="2">
        <f>'[13]Cumulative Stats'!C186</f>
        <v>1</v>
      </c>
      <c r="D110" s="2">
        <f>'[13]Cumulative Stats'!D186</f>
        <v>9</v>
      </c>
      <c r="E110" s="10">
        <f>'[13]Cumulative Stats'!E186</f>
        <v>9</v>
      </c>
      <c r="F110" s="2">
        <f>'[13]Cumulative Stats'!F186</f>
        <v>9</v>
      </c>
      <c r="G110" s="2">
        <f>'[13]Cumulative Stats'!G186</f>
        <v>0</v>
      </c>
      <c r="H110" s="2">
        <f>'[13]Cumulative Stats'!H186</f>
        <v>0</v>
      </c>
      <c r="K110" s="2" t="str">
        <f>'[12]Cumulative Stats'!A209</f>
        <v>Sullivan,C</v>
      </c>
      <c r="L110" s="2" t="str">
        <f>'[12]Cumulative Stats'!B209</f>
        <v>Oak</v>
      </c>
      <c r="M110" s="10">
        <f>'[12]Cumulative Stats'!C209</f>
        <v>2.5</v>
      </c>
      <c r="N110" s="10">
        <f>'[12]Cumulative Stats'!D209</f>
        <v>15</v>
      </c>
      <c r="O110" s="2">
        <f>'[12]Cumulative Stats'!E209</f>
        <v>0</v>
      </c>
      <c r="P110" s="10">
        <f>'[12]Cumulative Stats'!F209</f>
        <v>1</v>
      </c>
    </row>
    <row r="111" spans="1:16" x14ac:dyDescent="0.15">
      <c r="A111" s="2" t="s">
        <v>392</v>
      </c>
      <c r="B111" s="2" t="str">
        <f>'[10]Cumulative Stats'!B190</f>
        <v>NJ</v>
      </c>
      <c r="C111" s="2">
        <f>'[10]Cumulative Stats'!C190</f>
        <v>1</v>
      </c>
      <c r="D111" s="2">
        <f>'[10]Cumulative Stats'!D190</f>
        <v>9</v>
      </c>
      <c r="E111" s="10">
        <f>'[10]Cumulative Stats'!E190</f>
        <v>9</v>
      </c>
      <c r="F111" s="2">
        <f>'[10]Cumulative Stats'!F190</f>
        <v>9</v>
      </c>
      <c r="G111" s="2">
        <f>'[10]Cumulative Stats'!G190</f>
        <v>0</v>
      </c>
      <c r="H111" s="2">
        <f>'[10]Cumulative Stats'!H190</f>
        <v>0</v>
      </c>
      <c r="K111" s="2" t="str">
        <f>'[1]Cumulative Stats'!A203</f>
        <v>White</v>
      </c>
      <c r="L111" s="2" t="str">
        <f>'[1]Cumulative Stats'!B203</f>
        <v>Arz</v>
      </c>
      <c r="M111" s="10">
        <f>'[1]Cumulative Stats'!C203</f>
        <v>2</v>
      </c>
      <c r="N111" s="10">
        <f>'[1]Cumulative Stats'!D203</f>
        <v>31</v>
      </c>
      <c r="O111" s="2">
        <f>'[1]Cumulative Stats'!E203</f>
        <v>0</v>
      </c>
      <c r="P111" s="10">
        <f>'[1]Cumulative Stats'!F203</f>
        <v>3</v>
      </c>
    </row>
    <row r="112" spans="1:16" x14ac:dyDescent="0.15">
      <c r="A112" s="2" t="str">
        <f>'[4]Cumulative Stats'!A190</f>
        <v>Newton</v>
      </c>
      <c r="B112" s="2" t="str">
        <f>'[4]Cumulative Stats'!B190</f>
        <v>Den</v>
      </c>
      <c r="C112" s="2">
        <f>'[4]Cumulative Stats'!C190</f>
        <v>1</v>
      </c>
      <c r="D112" s="2">
        <f>'[4]Cumulative Stats'!D190</f>
        <v>7</v>
      </c>
      <c r="E112" s="10">
        <f>'[4]Cumulative Stats'!E190</f>
        <v>7</v>
      </c>
      <c r="F112" s="2">
        <f>'[4]Cumulative Stats'!F190</f>
        <v>7</v>
      </c>
      <c r="G112" s="2">
        <f>'[4]Cumulative Stats'!G190</f>
        <v>0</v>
      </c>
      <c r="H112" s="2">
        <f>'[4]Cumulative Stats'!H190</f>
        <v>0</v>
      </c>
      <c r="K112" s="2" t="str">
        <f>'[8]Cumulative Stats'!A197</f>
        <v>Hammond</v>
      </c>
      <c r="L112" s="2" t="str">
        <f>'[8]Cumulative Stats'!B197</f>
        <v>Mem</v>
      </c>
      <c r="M112" s="10">
        <f>'[8]Cumulative Stats'!C197</f>
        <v>2</v>
      </c>
      <c r="N112" s="10">
        <f>'[8]Cumulative Stats'!D197</f>
        <v>25</v>
      </c>
      <c r="O112" s="2">
        <f>'[8]Cumulative Stats'!E197</f>
        <v>0</v>
      </c>
      <c r="P112" s="10">
        <f>'[8]Cumulative Stats'!F197</f>
        <v>1</v>
      </c>
    </row>
    <row r="113" spans="1:16" x14ac:dyDescent="0.15">
      <c r="A113" s="2" t="str">
        <f>'[17]Cumulative Stats'!A180</f>
        <v>Bailey</v>
      </c>
      <c r="B113" s="2" t="str">
        <f>'[17]Cumulative Stats'!B180</f>
        <v>TB</v>
      </c>
      <c r="C113" s="2">
        <f>'[17]Cumulative Stats'!C180</f>
        <v>1</v>
      </c>
      <c r="D113" s="2">
        <f>'[17]Cumulative Stats'!D180</f>
        <v>1</v>
      </c>
      <c r="E113" s="10">
        <f>'[17]Cumulative Stats'!E180</f>
        <v>1</v>
      </c>
      <c r="F113" s="2">
        <f>'[17]Cumulative Stats'!F180</f>
        <v>1</v>
      </c>
      <c r="G113" s="2">
        <f>'[17]Cumulative Stats'!G180</f>
        <v>0</v>
      </c>
      <c r="H113" s="2">
        <f>'[17]Cumulative Stats'!H180</f>
        <v>0</v>
      </c>
      <c r="K113" s="2" t="str">
        <f>'[8]Cumulative Stats'!A206</f>
        <v>Williams,B</v>
      </c>
      <c r="L113" s="2" t="str">
        <f>'[8]Cumulative Stats'!B206</f>
        <v>Mem</v>
      </c>
      <c r="M113" s="10">
        <f>'[8]Cumulative Stats'!C206</f>
        <v>2</v>
      </c>
      <c r="N113" s="10">
        <f>'[8]Cumulative Stats'!D206</f>
        <v>25</v>
      </c>
      <c r="O113" s="2">
        <f>'[8]Cumulative Stats'!E206</f>
        <v>0</v>
      </c>
      <c r="P113" s="10">
        <f>'[8]Cumulative Stats'!F206</f>
        <v>1</v>
      </c>
    </row>
    <row r="114" spans="1:16" x14ac:dyDescent="0.15">
      <c r="A114" s="2" t="str">
        <f>'[13]Cumulative Stats'!A181</f>
        <v>Beeson</v>
      </c>
      <c r="B114" s="2" t="str">
        <f>'[13]Cumulative Stats'!B181</f>
        <v>Okl</v>
      </c>
      <c r="C114" s="2">
        <f>'[13]Cumulative Stats'!C181</f>
        <v>1</v>
      </c>
      <c r="D114" s="2">
        <f>'[13]Cumulative Stats'!D181</f>
        <v>1</v>
      </c>
      <c r="E114" s="10">
        <f>'[13]Cumulative Stats'!E181</f>
        <v>1</v>
      </c>
      <c r="F114" s="2">
        <f>'[13]Cumulative Stats'!F181</f>
        <v>1</v>
      </c>
      <c r="G114" s="2">
        <f>'[13]Cumulative Stats'!G181</f>
        <v>0</v>
      </c>
      <c r="H114" s="2">
        <f>'[13]Cumulative Stats'!H181</f>
        <v>0</v>
      </c>
      <c r="K114" s="2" t="s">
        <v>375</v>
      </c>
      <c r="L114" s="2" t="str">
        <f>'[14]Cumulative Stats'!B201</f>
        <v>Phi</v>
      </c>
      <c r="M114" s="10">
        <f>'[14]Cumulative Stats'!C201</f>
        <v>2</v>
      </c>
      <c r="N114" s="10">
        <f>'[14]Cumulative Stats'!D201</f>
        <v>24</v>
      </c>
      <c r="O114" s="2">
        <f>'[14]Cumulative Stats'!E201</f>
        <v>0</v>
      </c>
      <c r="P114" s="10">
        <f>'[14]Cumulative Stats'!F201</f>
        <v>3</v>
      </c>
    </row>
    <row r="115" spans="1:16" x14ac:dyDescent="0.15">
      <c r="A115" s="2" t="str">
        <f>'[16]Cumulative Stats'!A182</f>
        <v>Barefield</v>
      </c>
      <c r="B115" s="2" t="str">
        <f>'[16]Cumulative Stats'!B182</f>
        <v>SA</v>
      </c>
      <c r="C115" s="2">
        <f>'[16]Cumulative Stats'!C182</f>
        <v>1</v>
      </c>
      <c r="D115" s="2">
        <f>'[16]Cumulative Stats'!D182</f>
        <v>0</v>
      </c>
      <c r="E115" s="10">
        <f>'[16]Cumulative Stats'!E182</f>
        <v>0</v>
      </c>
      <c r="F115" s="2">
        <f>'[16]Cumulative Stats'!F182</f>
        <v>0</v>
      </c>
      <c r="G115" s="2">
        <f>'[16]Cumulative Stats'!G182</f>
        <v>0</v>
      </c>
      <c r="H115" s="2">
        <f>'[16]Cumulative Stats'!H182</f>
        <v>0</v>
      </c>
      <c r="K115" s="2" t="s">
        <v>395</v>
      </c>
      <c r="L115" s="2" t="str">
        <f>'[15]Cumulative Stats'!B196</f>
        <v>Pit</v>
      </c>
      <c r="M115" s="10">
        <f>'[15]Cumulative Stats'!C196</f>
        <v>2</v>
      </c>
      <c r="N115" s="10">
        <f>'[15]Cumulative Stats'!D196</f>
        <v>23</v>
      </c>
      <c r="O115" s="2">
        <f>'[15]Cumulative Stats'!E196</f>
        <v>0</v>
      </c>
      <c r="P115" s="10">
        <f>'[15]Cumulative Stats'!F196</f>
        <v>2</v>
      </c>
    </row>
    <row r="116" spans="1:16" x14ac:dyDescent="0.15">
      <c r="A116" s="2" t="str">
        <f>'[5]Cumulative Stats'!A181</f>
        <v>DeAyala</v>
      </c>
      <c r="B116" s="2" t="str">
        <f>'[5]Cumulative Stats'!B181</f>
        <v>Hou</v>
      </c>
      <c r="C116" s="2">
        <f>'[5]Cumulative Stats'!C181</f>
        <v>1</v>
      </c>
      <c r="D116" s="2">
        <f>'[5]Cumulative Stats'!D181</f>
        <v>0</v>
      </c>
      <c r="E116" s="10">
        <f>'[5]Cumulative Stats'!E181</f>
        <v>0</v>
      </c>
      <c r="F116" s="2">
        <f>'[5]Cumulative Stats'!F181</f>
        <v>0</v>
      </c>
      <c r="G116" s="2">
        <f>'[5]Cumulative Stats'!G181</f>
        <v>0</v>
      </c>
      <c r="H116" s="2">
        <f>'[5]Cumulative Stats'!H181</f>
        <v>0</v>
      </c>
      <c r="K116" s="2" t="str">
        <f>'[14]Cumulative Stats'!A205</f>
        <v>Lush</v>
      </c>
      <c r="L116" s="2" t="str">
        <f>'[14]Cumulative Stats'!B205</f>
        <v>Phi</v>
      </c>
      <c r="M116" s="10">
        <f>'[14]Cumulative Stats'!C205</f>
        <v>2</v>
      </c>
      <c r="N116" s="10">
        <f>'[14]Cumulative Stats'!D205</f>
        <v>22</v>
      </c>
      <c r="O116" s="2">
        <f>'[14]Cumulative Stats'!E205</f>
        <v>0</v>
      </c>
      <c r="P116" s="10">
        <f>'[14]Cumulative Stats'!F205</f>
        <v>4</v>
      </c>
    </row>
    <row r="117" spans="1:16" x14ac:dyDescent="0.15">
      <c r="A117" s="2" t="str">
        <f>'[12]Cumulative Stats'!A182</f>
        <v>Duncan</v>
      </c>
      <c r="B117" s="2" t="str">
        <f>'[12]Cumulative Stats'!B182</f>
        <v>Oak</v>
      </c>
      <c r="C117" s="2">
        <f>'[12]Cumulative Stats'!C182</f>
        <v>1</v>
      </c>
      <c r="D117" s="2">
        <f>'[12]Cumulative Stats'!D182</f>
        <v>0</v>
      </c>
      <c r="E117" s="10">
        <f>'[12]Cumulative Stats'!E182</f>
        <v>0</v>
      </c>
      <c r="F117" s="2">
        <f>'[12]Cumulative Stats'!F182</f>
        <v>0</v>
      </c>
      <c r="G117" s="2">
        <f>'[12]Cumulative Stats'!G182</f>
        <v>0</v>
      </c>
      <c r="H117" s="2">
        <f>'[12]Cumulative Stats'!H182</f>
        <v>0</v>
      </c>
      <c r="K117" s="2" t="str">
        <f>'[18]Cumulative Stats'!A197</f>
        <v>Brown,J</v>
      </c>
      <c r="L117" s="2" t="str">
        <f>'[18]Cumulative Stats'!B197</f>
        <v>Was</v>
      </c>
      <c r="M117" s="10">
        <f>'[18]Cumulative Stats'!C197</f>
        <v>2</v>
      </c>
      <c r="N117" s="10">
        <f>'[18]Cumulative Stats'!D197</f>
        <v>21</v>
      </c>
      <c r="O117" s="2">
        <f>'[18]Cumulative Stats'!E197</f>
        <v>0</v>
      </c>
      <c r="P117" s="10">
        <f>'[18]Cumulative Stats'!F197</f>
        <v>1</v>
      </c>
    </row>
    <row r="118" spans="1:16" x14ac:dyDescent="0.15">
      <c r="A118" s="2" t="str">
        <f>'[3]Cumulative Stats'!A182</f>
        <v>Fox</v>
      </c>
      <c r="B118" s="2" t="str">
        <f>'[3]Cumulative Stats'!B182</f>
        <v>Chi</v>
      </c>
      <c r="C118" s="2">
        <f>'[3]Cumulative Stats'!C182</f>
        <v>1</v>
      </c>
      <c r="D118" s="2">
        <f>'[3]Cumulative Stats'!D182</f>
        <v>0</v>
      </c>
      <c r="E118" s="10">
        <f>'[3]Cumulative Stats'!E182</f>
        <v>0</v>
      </c>
      <c r="F118" s="2">
        <f>'[3]Cumulative Stats'!F182</f>
        <v>0</v>
      </c>
      <c r="G118" s="2">
        <f>'[3]Cumulative Stats'!G182</f>
        <v>0</v>
      </c>
      <c r="H118" s="2">
        <f>'[3]Cumulative Stats'!H182</f>
        <v>0</v>
      </c>
      <c r="K118" s="2" t="str">
        <f>'[18]Cumulative Stats'!A199</f>
        <v>Corvino</v>
      </c>
      <c r="L118" s="2" t="str">
        <f>'[18]Cumulative Stats'!B199</f>
        <v>Was</v>
      </c>
      <c r="M118" s="10">
        <f>'[18]Cumulative Stats'!C199</f>
        <v>2</v>
      </c>
      <c r="N118" s="10">
        <f>'[18]Cumulative Stats'!D199</f>
        <v>21</v>
      </c>
      <c r="O118" s="2">
        <f>'[18]Cumulative Stats'!E199</f>
        <v>0</v>
      </c>
      <c r="P118" s="10">
        <f>'[18]Cumulative Stats'!F199</f>
        <v>2.5</v>
      </c>
    </row>
    <row r="119" spans="1:16" x14ac:dyDescent="0.15">
      <c r="A119" s="2" t="str">
        <f>'[8]Cumulative Stats'!A181</f>
        <v>Gunn</v>
      </c>
      <c r="B119" s="2" t="str">
        <f>'[8]Cumulative Stats'!B181</f>
        <v>Mem</v>
      </c>
      <c r="C119" s="2">
        <f>'[8]Cumulative Stats'!C181</f>
        <v>1</v>
      </c>
      <c r="D119" s="2">
        <f>'[8]Cumulative Stats'!D181</f>
        <v>0</v>
      </c>
      <c r="E119" s="10">
        <f>'[8]Cumulative Stats'!E181</f>
        <v>0</v>
      </c>
      <c r="F119" s="2">
        <f>'[8]Cumulative Stats'!F181</f>
        <v>0</v>
      </c>
      <c r="G119" s="2">
        <f>'[8]Cumulative Stats'!G181</f>
        <v>0</v>
      </c>
      <c r="H119" s="2">
        <f>'[8]Cumulative Stats'!H181</f>
        <v>0</v>
      </c>
      <c r="K119" s="2" t="s">
        <v>393</v>
      </c>
      <c r="L119" s="2" t="str">
        <f>'[2]Cumulative Stats'!B195</f>
        <v>Bir</v>
      </c>
      <c r="M119" s="10">
        <f>'[2]Cumulative Stats'!C195</f>
        <v>2</v>
      </c>
      <c r="N119" s="10">
        <f>'[2]Cumulative Stats'!D195</f>
        <v>20</v>
      </c>
      <c r="O119" s="2">
        <f>'[2]Cumulative Stats'!E195</f>
        <v>0</v>
      </c>
      <c r="P119" s="10">
        <f>'[2]Cumulative Stats'!F195</f>
        <v>1</v>
      </c>
    </row>
    <row r="120" spans="1:16" x14ac:dyDescent="0.15">
      <c r="A120" s="2" t="str">
        <f>'[14]Cumulative Stats'!A182</f>
        <v>Hardee</v>
      </c>
      <c r="B120" s="2" t="str">
        <f>'[14]Cumulative Stats'!B182</f>
        <v>Phi</v>
      </c>
      <c r="C120" s="2">
        <f>'[14]Cumulative Stats'!C182</f>
        <v>1</v>
      </c>
      <c r="D120" s="2">
        <f>'[14]Cumulative Stats'!D182</f>
        <v>0</v>
      </c>
      <c r="E120" s="10">
        <f>'[14]Cumulative Stats'!E182</f>
        <v>0</v>
      </c>
      <c r="F120" s="2">
        <f>'[14]Cumulative Stats'!F182</f>
        <v>0</v>
      </c>
      <c r="G120" s="2">
        <f>'[14]Cumulative Stats'!G182</f>
        <v>0</v>
      </c>
      <c r="H120" s="2">
        <f>'[14]Cumulative Stats'!H182</f>
        <v>0</v>
      </c>
      <c r="K120" s="2" t="str">
        <f>'[17]Cumulative Stats'!A201</f>
        <v>Harrell</v>
      </c>
      <c r="L120" s="2" t="str">
        <f>'[17]Cumulative Stats'!B201</f>
        <v>TB</v>
      </c>
      <c r="M120" s="10">
        <f>'[17]Cumulative Stats'!C201</f>
        <v>2</v>
      </c>
      <c r="N120" s="10">
        <f>'[17]Cumulative Stats'!D201</f>
        <v>20</v>
      </c>
      <c r="O120" s="2">
        <f>'[17]Cumulative Stats'!E201</f>
        <v>0</v>
      </c>
      <c r="P120" s="10">
        <f>'[17]Cumulative Stats'!F201</f>
        <v>1.5</v>
      </c>
    </row>
    <row r="121" spans="1:16" x14ac:dyDescent="0.15">
      <c r="A121" s="2" t="str">
        <f>'[4]Cumulative Stats'!A187</f>
        <v>Hemphill</v>
      </c>
      <c r="B121" s="2" t="str">
        <f>'[4]Cumulative Stats'!B187</f>
        <v>Den</v>
      </c>
      <c r="C121" s="2">
        <f>'[4]Cumulative Stats'!C187</f>
        <v>1</v>
      </c>
      <c r="D121" s="2">
        <f>'[4]Cumulative Stats'!D187</f>
        <v>0</v>
      </c>
      <c r="E121" s="10">
        <f>'[4]Cumulative Stats'!E187</f>
        <v>0</v>
      </c>
      <c r="F121" s="2">
        <f>'[4]Cumulative Stats'!F187</f>
        <v>0</v>
      </c>
      <c r="G121" s="2">
        <f>'[4]Cumulative Stats'!G187</f>
        <v>0</v>
      </c>
      <c r="H121" s="2">
        <f>'[4]Cumulative Stats'!H187</f>
        <v>0</v>
      </c>
      <c r="K121" s="2" t="str">
        <f>'[14]Cumulative Stats'!A206</f>
        <v>McInnis</v>
      </c>
      <c r="L121" s="2" t="str">
        <f>'[14]Cumulative Stats'!B206</f>
        <v>Phi</v>
      </c>
      <c r="M121" s="10">
        <f>'[14]Cumulative Stats'!C206</f>
        <v>2</v>
      </c>
      <c r="N121" s="10">
        <f>'[14]Cumulative Stats'!D206</f>
        <v>20</v>
      </c>
      <c r="O121" s="2">
        <f>'[14]Cumulative Stats'!E206</f>
        <v>0</v>
      </c>
      <c r="P121" s="10">
        <f>'[14]Cumulative Stats'!F206</f>
        <v>1</v>
      </c>
    </row>
    <row r="122" spans="1:16" x14ac:dyDescent="0.15">
      <c r="A122" s="2" t="str">
        <f>'[18]Cumulative Stats'!A183</f>
        <v>Hines</v>
      </c>
      <c r="B122" s="2" t="str">
        <f>'[18]Cumulative Stats'!B183</f>
        <v>Was</v>
      </c>
      <c r="C122" s="2">
        <f>'[18]Cumulative Stats'!C183</f>
        <v>1</v>
      </c>
      <c r="D122" s="2">
        <f>'[18]Cumulative Stats'!D183</f>
        <v>0</v>
      </c>
      <c r="E122" s="10">
        <f>'[18]Cumulative Stats'!E183</f>
        <v>0</v>
      </c>
      <c r="F122" s="2">
        <f>'[18]Cumulative Stats'!F183</f>
        <v>0</v>
      </c>
      <c r="G122" s="2">
        <f>'[18]Cumulative Stats'!G183</f>
        <v>0</v>
      </c>
      <c r="H122" s="2">
        <f>'[18]Cumulative Stats'!H183</f>
        <v>0</v>
      </c>
      <c r="K122" s="2" t="str">
        <f>'[18]Cumulative Stats'!A195</f>
        <v>Apuna</v>
      </c>
      <c r="L122" s="2" t="str">
        <f>'[18]Cumulative Stats'!B195</f>
        <v>Was</v>
      </c>
      <c r="M122" s="10">
        <f>'[18]Cumulative Stats'!C195</f>
        <v>2</v>
      </c>
      <c r="N122" s="10">
        <f>'[18]Cumulative Stats'!D195</f>
        <v>19</v>
      </c>
      <c r="O122" s="2">
        <f>'[18]Cumulative Stats'!E195</f>
        <v>0</v>
      </c>
      <c r="P122" s="10">
        <f>'[18]Cumulative Stats'!F195</f>
        <v>2.5</v>
      </c>
    </row>
    <row r="123" spans="1:16" x14ac:dyDescent="0.15">
      <c r="A123" s="2" t="str">
        <f>'[10]Cumulative Stats'!A182</f>
        <v>Horn</v>
      </c>
      <c r="B123" s="2" t="str">
        <f>'[10]Cumulative Stats'!B182</f>
        <v>NJ</v>
      </c>
      <c r="C123" s="2">
        <f>'[10]Cumulative Stats'!C182</f>
        <v>1</v>
      </c>
      <c r="D123" s="2">
        <f>'[10]Cumulative Stats'!D182</f>
        <v>0</v>
      </c>
      <c r="E123" s="10">
        <f>'[10]Cumulative Stats'!E182</f>
        <v>0</v>
      </c>
      <c r="F123" s="2">
        <f>'[10]Cumulative Stats'!F182</f>
        <v>0</v>
      </c>
      <c r="G123" s="2">
        <f>'[10]Cumulative Stats'!G182</f>
        <v>0</v>
      </c>
      <c r="H123" s="2">
        <f>'[10]Cumulative Stats'!H182</f>
        <v>0</v>
      </c>
      <c r="K123" s="2" t="str">
        <f>'[5]Cumulative Stats'!A204</f>
        <v>Hawkins,A</v>
      </c>
      <c r="L123" s="2" t="str">
        <f>'[5]Cumulative Stats'!B204</f>
        <v>Hou</v>
      </c>
      <c r="M123" s="10">
        <f>'[5]Cumulative Stats'!C204</f>
        <v>2</v>
      </c>
      <c r="N123" s="10">
        <f>'[5]Cumulative Stats'!D204</f>
        <v>19</v>
      </c>
      <c r="O123" s="2">
        <f>'[5]Cumulative Stats'!E204</f>
        <v>0</v>
      </c>
      <c r="P123" s="10">
        <f>'[5]Cumulative Stats'!F204</f>
        <v>1</v>
      </c>
    </row>
    <row r="124" spans="1:16" x14ac:dyDescent="0.15">
      <c r="A124" s="2" t="s">
        <v>378</v>
      </c>
      <c r="B124" s="2" t="str">
        <f>'[11]Cumulative Stats'!B183</f>
        <v>NO</v>
      </c>
      <c r="C124" s="2">
        <f>'[11]Cumulative Stats'!C183</f>
        <v>1</v>
      </c>
      <c r="D124" s="2">
        <f>'[11]Cumulative Stats'!D183</f>
        <v>0</v>
      </c>
      <c r="E124" s="10">
        <f>'[11]Cumulative Stats'!E183</f>
        <v>0</v>
      </c>
      <c r="F124" s="2">
        <f>'[11]Cumulative Stats'!F183</f>
        <v>0</v>
      </c>
      <c r="G124" s="2">
        <f>'[11]Cumulative Stats'!G183</f>
        <v>0</v>
      </c>
      <c r="H124" s="2">
        <f>'[11]Cumulative Stats'!H183</f>
        <v>0</v>
      </c>
      <c r="K124" s="2" t="str">
        <f>'[11]Cumulative Stats'!A199</f>
        <v>Johnson</v>
      </c>
      <c r="L124" s="2" t="str">
        <f>'[11]Cumulative Stats'!B199</f>
        <v>NO</v>
      </c>
      <c r="M124" s="10">
        <f>'[11]Cumulative Stats'!C199</f>
        <v>2</v>
      </c>
      <c r="N124" s="10">
        <f>'[11]Cumulative Stats'!D199</f>
        <v>18</v>
      </c>
      <c r="O124" s="2">
        <f>'[11]Cumulative Stats'!E199</f>
        <v>0</v>
      </c>
      <c r="P124" s="10">
        <f>'[11]Cumulative Stats'!F199</f>
        <v>0.5</v>
      </c>
    </row>
    <row r="125" spans="1:16" x14ac:dyDescent="0.15">
      <c r="A125" s="2" t="s">
        <v>377</v>
      </c>
      <c r="B125" s="2" t="str">
        <f>'[6]Cumulative Stats'!B190</f>
        <v>Jac</v>
      </c>
      <c r="C125" s="2">
        <f>'[6]Cumulative Stats'!C190</f>
        <v>1</v>
      </c>
      <c r="D125" s="2">
        <f>'[6]Cumulative Stats'!D190</f>
        <v>0</v>
      </c>
      <c r="E125" s="10">
        <f>'[6]Cumulative Stats'!E190</f>
        <v>0</v>
      </c>
      <c r="F125" s="2">
        <f>'[6]Cumulative Stats'!F190</f>
        <v>0</v>
      </c>
      <c r="G125" s="2">
        <f>'[6]Cumulative Stats'!G190</f>
        <v>0</v>
      </c>
      <c r="H125" s="2">
        <f>'[6]Cumulative Stats'!H190</f>
        <v>0</v>
      </c>
      <c r="K125" s="2" t="str">
        <f>'[5]Cumulative Stats'!A198</f>
        <v>Brock</v>
      </c>
      <c r="L125" s="2" t="str">
        <f>'[5]Cumulative Stats'!B198</f>
        <v>Hou</v>
      </c>
      <c r="M125" s="10">
        <f>'[5]Cumulative Stats'!C198</f>
        <v>2</v>
      </c>
      <c r="N125" s="10">
        <f>'[5]Cumulative Stats'!D198</f>
        <v>16</v>
      </c>
      <c r="O125" s="2">
        <f>'[5]Cumulative Stats'!E198</f>
        <v>0</v>
      </c>
      <c r="P125" s="10">
        <f>'[5]Cumulative Stats'!F198</f>
        <v>1</v>
      </c>
    </row>
    <row r="126" spans="1:16" x14ac:dyDescent="0.15">
      <c r="A126" s="2" t="str">
        <f>'[8]Cumulative Stats'!A185</f>
        <v>Minor</v>
      </c>
      <c r="B126" s="2" t="str">
        <f>'[8]Cumulative Stats'!B185</f>
        <v>Mem</v>
      </c>
      <c r="C126" s="2">
        <f>'[8]Cumulative Stats'!C185</f>
        <v>1</v>
      </c>
      <c r="D126" s="2">
        <f>'[8]Cumulative Stats'!D185</f>
        <v>0</v>
      </c>
      <c r="E126" s="10">
        <f>'[8]Cumulative Stats'!E185</f>
        <v>0</v>
      </c>
      <c r="F126" s="2">
        <f>'[8]Cumulative Stats'!F185</f>
        <v>0</v>
      </c>
      <c r="G126" s="2">
        <f>'[8]Cumulative Stats'!G185</f>
        <v>0</v>
      </c>
      <c r="H126" s="2">
        <f>'[8]Cumulative Stats'!H185</f>
        <v>0</v>
      </c>
      <c r="K126" s="2" t="str">
        <f>'[14]Cumulative Stats'!A199</f>
        <v>Fuller</v>
      </c>
      <c r="L126" s="2" t="str">
        <f>'[14]Cumulative Stats'!B199</f>
        <v>Phi</v>
      </c>
      <c r="M126" s="10">
        <f>'[14]Cumulative Stats'!C199</f>
        <v>2</v>
      </c>
      <c r="N126" s="10">
        <f>'[14]Cumulative Stats'!D199</f>
        <v>16</v>
      </c>
      <c r="O126" s="2">
        <f>'[14]Cumulative Stats'!E199</f>
        <v>0</v>
      </c>
      <c r="P126" s="10">
        <f>'[14]Cumulative Stats'!F199</f>
        <v>2</v>
      </c>
    </row>
    <row r="127" spans="1:16" x14ac:dyDescent="0.15">
      <c r="A127" s="2" t="str">
        <f>'[16]Cumulative Stats'!A187</f>
        <v>Morris</v>
      </c>
      <c r="B127" s="2" t="str">
        <f>'[16]Cumulative Stats'!B187</f>
        <v>SA</v>
      </c>
      <c r="C127" s="2">
        <f>'[16]Cumulative Stats'!C187</f>
        <v>1</v>
      </c>
      <c r="D127" s="2">
        <f>'[16]Cumulative Stats'!D187</f>
        <v>0</v>
      </c>
      <c r="E127" s="10">
        <f>'[16]Cumulative Stats'!E187</f>
        <v>0</v>
      </c>
      <c r="F127" s="2">
        <f>'[16]Cumulative Stats'!F187</f>
        <v>0</v>
      </c>
      <c r="G127" s="2">
        <f>'[16]Cumulative Stats'!G187</f>
        <v>0</v>
      </c>
      <c r="H127" s="2">
        <f>'[16]Cumulative Stats'!H187</f>
        <v>0</v>
      </c>
      <c r="K127" s="2" t="str">
        <f>'[2]Cumulative Stats'!A198</f>
        <v>Boyd</v>
      </c>
      <c r="L127" s="2" t="str">
        <f>'[2]Cumulative Stats'!B198</f>
        <v>Bir</v>
      </c>
      <c r="M127" s="10">
        <f>'[2]Cumulative Stats'!C198</f>
        <v>2</v>
      </c>
      <c r="N127" s="10">
        <f>'[2]Cumulative Stats'!D198</f>
        <v>14</v>
      </c>
      <c r="O127" s="2">
        <f>'[2]Cumulative Stats'!E198</f>
        <v>0</v>
      </c>
      <c r="P127" s="10">
        <f>'[2]Cumulative Stats'!F198</f>
        <v>1.5</v>
      </c>
    </row>
    <row r="128" spans="1:16" x14ac:dyDescent="0.15">
      <c r="A128" s="2" t="str">
        <f>'[2]Cumulative Stats'!A183</f>
        <v>Perko</v>
      </c>
      <c r="B128" s="2" t="str">
        <f>'[2]Cumulative Stats'!B183</f>
        <v>Bir</v>
      </c>
      <c r="C128" s="2">
        <f>'[2]Cumulative Stats'!C183</f>
        <v>1</v>
      </c>
      <c r="D128" s="2">
        <f>'[2]Cumulative Stats'!D183</f>
        <v>0</v>
      </c>
      <c r="E128" s="10">
        <f>'[2]Cumulative Stats'!E183</f>
        <v>0</v>
      </c>
      <c r="F128" s="2">
        <f>'[2]Cumulative Stats'!F183</f>
        <v>0</v>
      </c>
      <c r="G128" s="2">
        <f>'[2]Cumulative Stats'!G183</f>
        <v>0</v>
      </c>
      <c r="H128" s="2">
        <f>'[2]Cumulative Stats'!H183</f>
        <v>0</v>
      </c>
      <c r="K128" s="2" t="str">
        <f>'[9]Cumulative Stats'!A201</f>
        <v>Greenwood</v>
      </c>
      <c r="L128" s="2" t="str">
        <f>'[9]Cumulative Stats'!B201</f>
        <v>Mch</v>
      </c>
      <c r="M128" s="10">
        <f>'[9]Cumulative Stats'!C201</f>
        <v>2</v>
      </c>
      <c r="N128" s="10">
        <f>'[9]Cumulative Stats'!D201</f>
        <v>14</v>
      </c>
      <c r="O128" s="2">
        <f>'[9]Cumulative Stats'!E201</f>
        <v>0</v>
      </c>
      <c r="P128" s="10">
        <f>'[9]Cumulative Stats'!F201</f>
        <v>2</v>
      </c>
    </row>
    <row r="129" spans="1:16" x14ac:dyDescent="0.15">
      <c r="A129" s="2" t="str">
        <f>'[16]Cumulative Stats'!A193</f>
        <v>Ulmer</v>
      </c>
      <c r="B129" s="2" t="str">
        <f>'[16]Cumulative Stats'!B193</f>
        <v>SA</v>
      </c>
      <c r="C129" s="2">
        <f>'[16]Cumulative Stats'!C193</f>
        <v>1</v>
      </c>
      <c r="D129" s="2">
        <f>'[16]Cumulative Stats'!D193</f>
        <v>0</v>
      </c>
      <c r="E129" s="10">
        <f>'[16]Cumulative Stats'!E193</f>
        <v>0</v>
      </c>
      <c r="F129" s="2">
        <f>'[16]Cumulative Stats'!F193</f>
        <v>0</v>
      </c>
      <c r="G129" s="2">
        <f>'[16]Cumulative Stats'!G193</f>
        <v>0</v>
      </c>
      <c r="H129" s="2">
        <f>'[16]Cumulative Stats'!H193</f>
        <v>0</v>
      </c>
      <c r="K129" s="2" t="str">
        <f>'[11]Cumulative Stats'!A200</f>
        <v>McClain</v>
      </c>
      <c r="L129" s="2" t="str">
        <f>'[11]Cumulative Stats'!B200</f>
        <v>NO</v>
      </c>
      <c r="M129" s="10">
        <f>'[11]Cumulative Stats'!C200</f>
        <v>2</v>
      </c>
      <c r="N129" s="10">
        <f>'[11]Cumulative Stats'!D200</f>
        <v>14</v>
      </c>
      <c r="O129" s="2">
        <f>'[11]Cumulative Stats'!E200</f>
        <v>0</v>
      </c>
      <c r="P129" s="10">
        <f>'[11]Cumulative Stats'!F200</f>
        <v>3</v>
      </c>
    </row>
    <row r="130" spans="1:16" x14ac:dyDescent="0.15">
      <c r="A130" s="2" t="str">
        <f>'[1]Cumulative Stats'!A188</f>
        <v>White</v>
      </c>
      <c r="B130" s="2" t="str">
        <f>'[1]Cumulative Stats'!B188</f>
        <v>Arz</v>
      </c>
      <c r="C130" s="2">
        <f>'[1]Cumulative Stats'!C188</f>
        <v>1</v>
      </c>
      <c r="D130" s="2">
        <f>'[1]Cumulative Stats'!D188</f>
        <v>0</v>
      </c>
      <c r="E130" s="10">
        <f>'[1]Cumulative Stats'!E188</f>
        <v>0</v>
      </c>
      <c r="F130" s="2">
        <f>'[1]Cumulative Stats'!F188</f>
        <v>0</v>
      </c>
      <c r="G130" s="2">
        <f>'[1]Cumulative Stats'!G188</f>
        <v>0</v>
      </c>
      <c r="H130" s="2">
        <f>'[1]Cumulative Stats'!H188</f>
        <v>0</v>
      </c>
      <c r="K130" s="2" t="str">
        <f>'[12]Cumulative Stats'!A204</f>
        <v>Mohr</v>
      </c>
      <c r="L130" s="2" t="str">
        <f>'[12]Cumulative Stats'!B204</f>
        <v>Oak</v>
      </c>
      <c r="M130" s="10">
        <f>'[12]Cumulative Stats'!C204</f>
        <v>2</v>
      </c>
      <c r="N130" s="10">
        <f>'[12]Cumulative Stats'!D204</f>
        <v>14</v>
      </c>
      <c r="O130" s="2">
        <f>'[12]Cumulative Stats'!E204</f>
        <v>0</v>
      </c>
      <c r="P130" s="10">
        <f>'[12]Cumulative Stats'!F204</f>
        <v>1</v>
      </c>
    </row>
    <row r="131" spans="1:16" x14ac:dyDescent="0.15">
      <c r="A131" s="2" t="str">
        <f>'[2]Cumulative Stats'!A185</f>
        <v>Roe</v>
      </c>
      <c r="B131" s="2" t="str">
        <f>'[2]Cumulative Stats'!B185</f>
        <v>Bir</v>
      </c>
      <c r="C131" s="2">
        <f>'[2]Cumulative Stats'!C185</f>
        <v>1</v>
      </c>
      <c r="D131" s="2">
        <f>'[2]Cumulative Stats'!D185</f>
        <v>-6</v>
      </c>
      <c r="E131" s="10">
        <f>'[2]Cumulative Stats'!E185</f>
        <v>-6</v>
      </c>
      <c r="F131" s="2">
        <f>'[2]Cumulative Stats'!F185</f>
        <v>-6</v>
      </c>
      <c r="G131" s="2">
        <f>'[2]Cumulative Stats'!G185</f>
        <v>0</v>
      </c>
      <c r="H131" s="2">
        <f>'[2]Cumulative Stats'!H185</f>
        <v>0</v>
      </c>
      <c r="K131" s="2" t="str">
        <f>'[12]Cumulative Stats'!A207</f>
        <v>Quinn</v>
      </c>
      <c r="L131" s="2" t="str">
        <f>'[12]Cumulative Stats'!B207</f>
        <v>Oak</v>
      </c>
      <c r="M131" s="10">
        <f>'[12]Cumulative Stats'!C207</f>
        <v>2</v>
      </c>
      <c r="N131" s="10">
        <f>'[12]Cumulative Stats'!D207</f>
        <v>11</v>
      </c>
      <c r="O131" s="2">
        <f>'[12]Cumulative Stats'!E207</f>
        <v>0</v>
      </c>
      <c r="P131" s="10">
        <f>'[12]Cumulative Stats'!F207</f>
        <v>1</v>
      </c>
    </row>
    <row r="132" spans="1:16" x14ac:dyDescent="0.15">
      <c r="A132" s="2" t="str">
        <f>'[2]Cumulative Stats'!A184</f>
        <v>Ray</v>
      </c>
      <c r="B132" s="2" t="str">
        <f>'[2]Cumulative Stats'!B184</f>
        <v>Bir</v>
      </c>
      <c r="C132" s="2">
        <f>'[2]Cumulative Stats'!C184</f>
        <v>1</v>
      </c>
      <c r="D132" s="2">
        <f>'[2]Cumulative Stats'!D184</f>
        <v>-9</v>
      </c>
      <c r="E132" s="10">
        <f>'[2]Cumulative Stats'!E184</f>
        <v>-9</v>
      </c>
      <c r="F132" s="2">
        <f>'[2]Cumulative Stats'!F184</f>
        <v>-9</v>
      </c>
      <c r="G132" s="2">
        <f>'[2]Cumulative Stats'!G184</f>
        <v>0</v>
      </c>
      <c r="H132" s="2">
        <f>'[2]Cumulative Stats'!H184</f>
        <v>0</v>
      </c>
      <c r="K132" s="2" t="str">
        <f>'[6]Cumulative Stats'!A199</f>
        <v>Costello</v>
      </c>
      <c r="L132" s="2" t="str">
        <f>'[6]Cumulative Stats'!B199</f>
        <v>Jac</v>
      </c>
      <c r="M132" s="10">
        <f>'[6]Cumulative Stats'!C199</f>
        <v>2</v>
      </c>
      <c r="N132" s="10">
        <f>'[6]Cumulative Stats'!D199</f>
        <v>10</v>
      </c>
      <c r="O132" s="2">
        <f>'[6]Cumulative Stats'!E199</f>
        <v>0</v>
      </c>
      <c r="P132" s="10">
        <f>'[6]Cumulative Stats'!F199</f>
        <v>4.5</v>
      </c>
    </row>
    <row r="133" spans="1:16" x14ac:dyDescent="0.15">
      <c r="A133" s="2" t="str">
        <f>'[18]Cumulative Stats'!A180</f>
        <v>Apuna</v>
      </c>
      <c r="B133" s="2" t="str">
        <f>'[18]Cumulative Stats'!B180</f>
        <v>Was</v>
      </c>
      <c r="C133" s="2">
        <f>'[18]Cumulative Stats'!C180</f>
        <v>0</v>
      </c>
      <c r="D133" s="2">
        <f>'[18]Cumulative Stats'!D180</f>
        <v>0</v>
      </c>
      <c r="E133" s="10">
        <f>'[18]Cumulative Stats'!E180</f>
        <v>0</v>
      </c>
      <c r="F133" s="2">
        <f>'[18]Cumulative Stats'!F180</f>
        <v>0</v>
      </c>
      <c r="G133" s="2">
        <f>'[18]Cumulative Stats'!G180</f>
        <v>0</v>
      </c>
      <c r="H133" s="2">
        <f>'[18]Cumulative Stats'!H180</f>
        <v>0</v>
      </c>
      <c r="K133" s="2" t="str">
        <f>'[7]Cumulative Stats'!A205</f>
        <v>Ussery</v>
      </c>
      <c r="L133" s="2" t="str">
        <f>'[7]Cumulative Stats'!B205</f>
        <v>LA</v>
      </c>
      <c r="M133" s="10">
        <f>'[7]Cumulative Stats'!C205</f>
        <v>2</v>
      </c>
      <c r="N133" s="10">
        <f>'[7]Cumulative Stats'!D205</f>
        <v>10</v>
      </c>
      <c r="O133" s="2">
        <f>'[7]Cumulative Stats'!E205</f>
        <v>0</v>
      </c>
      <c r="P133" s="10">
        <f>'[7]Cumulative Stats'!F205</f>
        <v>4</v>
      </c>
    </row>
    <row r="134" spans="1:16" x14ac:dyDescent="0.15">
      <c r="A134" s="2" t="str">
        <f>'[13]Cumulative Stats'!A182</f>
        <v>Bonner</v>
      </c>
      <c r="B134" s="2" t="str">
        <f>'[13]Cumulative Stats'!B182</f>
        <v>Okl</v>
      </c>
      <c r="C134" s="2">
        <f>'[13]Cumulative Stats'!C182</f>
        <v>0</v>
      </c>
      <c r="D134" s="2">
        <f>'[13]Cumulative Stats'!D182</f>
        <v>0</v>
      </c>
      <c r="E134" s="10">
        <f>'[13]Cumulative Stats'!E182</f>
        <v>0</v>
      </c>
      <c r="F134" s="2">
        <f>'[13]Cumulative Stats'!F182</f>
        <v>0</v>
      </c>
      <c r="G134" s="2">
        <f>'[13]Cumulative Stats'!G182</f>
        <v>0</v>
      </c>
      <c r="H134" s="2">
        <f>'[13]Cumulative Stats'!H182</f>
        <v>0</v>
      </c>
      <c r="K134" s="2" t="str">
        <f>'[11]Cumulative Stats'!A206</f>
        <v>Wilkerson</v>
      </c>
      <c r="L134" s="2" t="str">
        <f>'[11]Cumulative Stats'!B206</f>
        <v>NO</v>
      </c>
      <c r="M134" s="10">
        <f>'[11]Cumulative Stats'!C206</f>
        <v>2</v>
      </c>
      <c r="N134" s="10">
        <f>'[11]Cumulative Stats'!D206</f>
        <v>9</v>
      </c>
      <c r="O134" s="2">
        <f>'[11]Cumulative Stats'!E206</f>
        <v>0</v>
      </c>
      <c r="P134" s="10">
        <f>'[11]Cumulative Stats'!F206</f>
        <v>3</v>
      </c>
    </row>
    <row r="135" spans="1:16" x14ac:dyDescent="0.15">
      <c r="A135" s="2" t="str">
        <f>'[9]Cumulative Stats'!A181</f>
        <v>Borland</v>
      </c>
      <c r="B135" s="2" t="str">
        <f>'[9]Cumulative Stats'!B181</f>
        <v>Mch</v>
      </c>
      <c r="C135" s="2">
        <f>'[9]Cumulative Stats'!C181</f>
        <v>0</v>
      </c>
      <c r="D135" s="2">
        <f>'[9]Cumulative Stats'!D181</f>
        <v>0</v>
      </c>
      <c r="E135" s="10">
        <f>'[9]Cumulative Stats'!E181</f>
        <v>0</v>
      </c>
      <c r="F135" s="2">
        <f>'[9]Cumulative Stats'!F181</f>
        <v>0</v>
      </c>
      <c r="G135" s="2">
        <f>'[9]Cumulative Stats'!G181</f>
        <v>0</v>
      </c>
      <c r="H135" s="2">
        <f>'[9]Cumulative Stats'!H181</f>
        <v>0</v>
      </c>
      <c r="K135" s="2" t="str">
        <f>'[13]Cumulative Stats'!A203</f>
        <v>McClain,D</v>
      </c>
      <c r="L135" s="2" t="str">
        <f>'[13]Cumulative Stats'!B203</f>
        <v>Okl</v>
      </c>
      <c r="M135" s="10">
        <f>'[13]Cumulative Stats'!C203</f>
        <v>2</v>
      </c>
      <c r="N135" s="10">
        <f>'[13]Cumulative Stats'!D203</f>
        <v>8.5</v>
      </c>
      <c r="O135" s="2">
        <f>'[13]Cumulative Stats'!E203</f>
        <v>0</v>
      </c>
      <c r="P135" s="10">
        <f>'[13]Cumulative Stats'!F203</f>
        <v>3</v>
      </c>
    </row>
    <row r="136" spans="1:16" x14ac:dyDescent="0.15">
      <c r="A136" s="2" t="str">
        <f>'[3]Cumulative Stats'!A180</f>
        <v>Bryant</v>
      </c>
      <c r="B136" s="2" t="str">
        <f>'[3]Cumulative Stats'!B180</f>
        <v>Chi</v>
      </c>
      <c r="C136" s="2">
        <f>'[3]Cumulative Stats'!C180</f>
        <v>0</v>
      </c>
      <c r="D136" s="2">
        <f>'[3]Cumulative Stats'!D180</f>
        <v>0</v>
      </c>
      <c r="E136" s="10">
        <f>'[3]Cumulative Stats'!E180</f>
        <v>0</v>
      </c>
      <c r="F136" s="2">
        <f>'[3]Cumulative Stats'!F180</f>
        <v>0</v>
      </c>
      <c r="G136" s="2">
        <f>'[3]Cumulative Stats'!G180</f>
        <v>0</v>
      </c>
      <c r="H136" s="2">
        <f>'[3]Cumulative Stats'!H180</f>
        <v>0</v>
      </c>
      <c r="K136" s="2" t="str">
        <f>'[16]Cumulative Stats'!A204</f>
        <v>James</v>
      </c>
      <c r="L136" s="2" t="str">
        <f>'[16]Cumulative Stats'!B204</f>
        <v>SA</v>
      </c>
      <c r="M136" s="10">
        <f>'[16]Cumulative Stats'!C204</f>
        <v>2</v>
      </c>
      <c r="N136" s="10">
        <f>'[16]Cumulative Stats'!D204</f>
        <v>5</v>
      </c>
      <c r="O136" s="2">
        <f>'[16]Cumulative Stats'!E204</f>
        <v>0</v>
      </c>
      <c r="P136" s="10">
        <f>'[16]Cumulative Stats'!F204</f>
        <v>1</v>
      </c>
    </row>
    <row r="137" spans="1:16" x14ac:dyDescent="0.15">
      <c r="A137" s="2" t="str">
        <f>'[4]Cumulative Stats'!A184</f>
        <v>Bungartz</v>
      </c>
      <c r="B137" s="2" t="str">
        <f>'[4]Cumulative Stats'!B184</f>
        <v>Den</v>
      </c>
      <c r="C137" s="2">
        <f>'[4]Cumulative Stats'!C184</f>
        <v>0</v>
      </c>
      <c r="D137" s="2">
        <f>'[4]Cumulative Stats'!D184</f>
        <v>0</v>
      </c>
      <c r="E137" s="10">
        <f>'[4]Cumulative Stats'!E184</f>
        <v>0</v>
      </c>
      <c r="F137" s="2">
        <f>'[4]Cumulative Stats'!F184</f>
        <v>0</v>
      </c>
      <c r="G137" s="2">
        <f>'[4]Cumulative Stats'!G184</f>
        <v>0</v>
      </c>
      <c r="H137" s="2">
        <f>'[4]Cumulative Stats'!H184</f>
        <v>0</v>
      </c>
      <c r="K137" s="2" t="str">
        <f>'[6]Cumulative Stats'!A206</f>
        <v>Johnson</v>
      </c>
      <c r="L137" s="2" t="str">
        <f>'[6]Cumulative Stats'!B206</f>
        <v>Jac</v>
      </c>
      <c r="M137" s="10">
        <f>'[6]Cumulative Stats'!C206</f>
        <v>2</v>
      </c>
      <c r="N137" s="10">
        <f>'[6]Cumulative Stats'!D206</f>
        <v>3</v>
      </c>
      <c r="O137" s="2">
        <f>'[6]Cumulative Stats'!E206</f>
        <v>0</v>
      </c>
      <c r="P137" s="10">
        <f>'[6]Cumulative Stats'!F206</f>
        <v>1</v>
      </c>
    </row>
    <row r="138" spans="1:16" x14ac:dyDescent="0.15">
      <c r="A138" s="2" t="str">
        <f>'[15]Cumulative Stats'!A180</f>
        <v>Crosby</v>
      </c>
      <c r="B138" s="2" t="str">
        <f>'[15]Cumulative Stats'!B180</f>
        <v>Pit</v>
      </c>
      <c r="C138" s="2">
        <f>'[15]Cumulative Stats'!C180</f>
        <v>0</v>
      </c>
      <c r="D138" s="2">
        <f>'[15]Cumulative Stats'!D180</f>
        <v>0</v>
      </c>
      <c r="E138" s="10">
        <f>'[15]Cumulative Stats'!E180</f>
        <v>0</v>
      </c>
      <c r="F138" s="2">
        <f>'[15]Cumulative Stats'!F180</f>
        <v>0</v>
      </c>
      <c r="G138" s="2">
        <f>'[15]Cumulative Stats'!G180</f>
        <v>0</v>
      </c>
      <c r="H138" s="2">
        <f>'[15]Cumulative Stats'!H180</f>
        <v>0</v>
      </c>
      <c r="K138" s="2" t="str">
        <f>'[13]Cumulative Stats'!A202</f>
        <v>Lewis</v>
      </c>
      <c r="L138" s="2" t="str">
        <f>'[13]Cumulative Stats'!B202</f>
        <v>Okl</v>
      </c>
      <c r="M138" s="10">
        <f>'[13]Cumulative Stats'!C202</f>
        <v>2</v>
      </c>
      <c r="N138" s="10">
        <f>'[13]Cumulative Stats'!D202</f>
        <v>0</v>
      </c>
      <c r="O138" s="2">
        <f>'[13]Cumulative Stats'!E202</f>
        <v>0</v>
      </c>
      <c r="P138" s="10">
        <f>'[13]Cumulative Stats'!F202</f>
        <v>0.5</v>
      </c>
    </row>
    <row r="139" spans="1:16" x14ac:dyDescent="0.15">
      <c r="A139" s="2" t="str">
        <f>'[8]Cumulative Stats'!A180</f>
        <v>Dameron</v>
      </c>
      <c r="B139" s="2" t="str">
        <f>'[8]Cumulative Stats'!B180</f>
        <v>Mem</v>
      </c>
      <c r="C139" s="2">
        <f>'[8]Cumulative Stats'!C180</f>
        <v>0</v>
      </c>
      <c r="D139" s="2">
        <f>'[8]Cumulative Stats'!D180</f>
        <v>0</v>
      </c>
      <c r="E139" s="10">
        <f>'[8]Cumulative Stats'!E180</f>
        <v>0</v>
      </c>
      <c r="F139" s="2">
        <f>'[8]Cumulative Stats'!F180</f>
        <v>0</v>
      </c>
      <c r="G139" s="2">
        <f>'[8]Cumulative Stats'!G180</f>
        <v>0</v>
      </c>
      <c r="H139" s="2">
        <f>'[8]Cumulative Stats'!H180</f>
        <v>0</v>
      </c>
      <c r="K139" s="2" t="str">
        <f>'[14]Cumulative Stats'!A202</f>
        <v>Jamison</v>
      </c>
      <c r="L139" s="2" t="str">
        <f>'[14]Cumulative Stats'!B202</f>
        <v>Phi</v>
      </c>
      <c r="M139" s="10">
        <f>'[14]Cumulative Stats'!C202</f>
        <v>1.5</v>
      </c>
      <c r="N139" s="10">
        <f>'[14]Cumulative Stats'!D202</f>
        <v>24</v>
      </c>
      <c r="O139" s="2">
        <f>'[14]Cumulative Stats'!E202</f>
        <v>0</v>
      </c>
      <c r="P139" s="10">
        <f>'[14]Cumulative Stats'!F202</f>
        <v>4</v>
      </c>
    </row>
    <row r="140" spans="1:16" x14ac:dyDescent="0.15">
      <c r="A140" s="2" t="str">
        <f>'[12]Cumulative Stats'!A181</f>
        <v>Drake</v>
      </c>
      <c r="B140" s="2" t="str">
        <f>'[12]Cumulative Stats'!B181</f>
        <v>Oak</v>
      </c>
      <c r="C140" s="2">
        <f>'[12]Cumulative Stats'!C181</f>
        <v>0</v>
      </c>
      <c r="D140" s="2">
        <f>'[12]Cumulative Stats'!D181</f>
        <v>0</v>
      </c>
      <c r="E140" s="10">
        <f>'[12]Cumulative Stats'!E181</f>
        <v>0</v>
      </c>
      <c r="F140" s="2">
        <f>'[12]Cumulative Stats'!F181</f>
        <v>0</v>
      </c>
      <c r="G140" s="2">
        <f>'[12]Cumulative Stats'!G181</f>
        <v>0</v>
      </c>
      <c r="H140" s="2">
        <f>'[12]Cumulative Stats'!H181</f>
        <v>0</v>
      </c>
      <c r="K140" s="2" t="str">
        <f>'[5]Cumulative Stats'!A206</f>
        <v>Mitchell,Ma</v>
      </c>
      <c r="L140" s="2" t="str">
        <f>'[5]Cumulative Stats'!B206</f>
        <v>Hou</v>
      </c>
      <c r="M140" s="10">
        <f>'[5]Cumulative Stats'!C206</f>
        <v>1.5</v>
      </c>
      <c r="N140" s="10">
        <f>'[5]Cumulative Stats'!D206</f>
        <v>16.5</v>
      </c>
      <c r="O140" s="2">
        <f>'[5]Cumulative Stats'!E206</f>
        <v>0</v>
      </c>
      <c r="P140" s="10">
        <f>'[5]Cumulative Stats'!F206</f>
        <v>1</v>
      </c>
    </row>
    <row r="141" spans="1:16" x14ac:dyDescent="0.15">
      <c r="A141" s="2" t="str">
        <f>'[1]Cumulative Stats'!A183</f>
        <v>Fahnhorst</v>
      </c>
      <c r="B141" s="2" t="str">
        <f>'[1]Cumulative Stats'!B183</f>
        <v>Arz</v>
      </c>
      <c r="C141" s="2">
        <f>'[1]Cumulative Stats'!C183</f>
        <v>0</v>
      </c>
      <c r="D141" s="2">
        <f>'[1]Cumulative Stats'!D183</f>
        <v>0</v>
      </c>
      <c r="E141" s="10">
        <f>'[1]Cumulative Stats'!E183</f>
        <v>0</v>
      </c>
      <c r="F141" s="2">
        <f>'[1]Cumulative Stats'!F183</f>
        <v>0</v>
      </c>
      <c r="G141" s="2">
        <f>'[1]Cumulative Stats'!G183</f>
        <v>0</v>
      </c>
      <c r="H141" s="2">
        <f>'[1]Cumulative Stats'!H183</f>
        <v>0</v>
      </c>
      <c r="K141" s="2" t="str">
        <f>'[3]Cumulative Stats'!A204</f>
        <v>Puha</v>
      </c>
      <c r="L141" s="2" t="str">
        <f>'[3]Cumulative Stats'!B204</f>
        <v>Chi</v>
      </c>
      <c r="M141" s="10">
        <f>'[3]Cumulative Stats'!C204</f>
        <v>1.5</v>
      </c>
      <c r="N141" s="10">
        <f>'[3]Cumulative Stats'!D204</f>
        <v>15</v>
      </c>
      <c r="O141" s="2">
        <f>'[3]Cumulative Stats'!E204</f>
        <v>0</v>
      </c>
      <c r="P141" s="10">
        <f>'[3]Cumulative Stats'!F204</f>
        <v>5</v>
      </c>
    </row>
    <row r="142" spans="1:16" x14ac:dyDescent="0.15">
      <c r="A142" s="2" t="str">
        <f>'[16]Cumulative Stats'!A185</f>
        <v>Fields</v>
      </c>
      <c r="B142" s="2" t="str">
        <f>'[16]Cumulative Stats'!B185</f>
        <v>SA</v>
      </c>
      <c r="C142" s="2">
        <f>'[16]Cumulative Stats'!C185</f>
        <v>0</v>
      </c>
      <c r="D142" s="2">
        <f>'[16]Cumulative Stats'!D185</f>
        <v>0</v>
      </c>
      <c r="E142" s="10">
        <f>'[16]Cumulative Stats'!E185</f>
        <v>0</v>
      </c>
      <c r="F142" s="2">
        <f>'[16]Cumulative Stats'!F185</f>
        <v>0</v>
      </c>
      <c r="G142" s="2">
        <f>'[16]Cumulative Stats'!G185</f>
        <v>0</v>
      </c>
      <c r="H142" s="2">
        <f>'[16]Cumulative Stats'!H185</f>
        <v>0</v>
      </c>
      <c r="K142" s="2" t="str">
        <f>'[8]Cumulative Stats'!A203</f>
        <v>Shoate</v>
      </c>
      <c r="L142" s="2" t="str">
        <f>'[8]Cumulative Stats'!B203</f>
        <v>Mem</v>
      </c>
      <c r="M142" s="10">
        <f>'[8]Cumulative Stats'!C203</f>
        <v>1.5</v>
      </c>
      <c r="N142" s="10">
        <f>'[8]Cumulative Stats'!D203</f>
        <v>11</v>
      </c>
      <c r="O142" s="2">
        <f>'[8]Cumulative Stats'!E203</f>
        <v>0</v>
      </c>
      <c r="P142" s="10">
        <f>'[8]Cumulative Stats'!F203</f>
        <v>1</v>
      </c>
    </row>
    <row r="143" spans="1:16" x14ac:dyDescent="0.15">
      <c r="A143" s="2" t="str">
        <f>'[11]Cumulative Stats'!A181</f>
        <v>Gompf</v>
      </c>
      <c r="B143" s="2" t="str">
        <f>'[11]Cumulative Stats'!B181</f>
        <v>NO</v>
      </c>
      <c r="C143" s="2">
        <f>'[11]Cumulative Stats'!C181</f>
        <v>0</v>
      </c>
      <c r="D143" s="2">
        <f>'[11]Cumulative Stats'!D181</f>
        <v>0</v>
      </c>
      <c r="E143" s="10">
        <f>'[11]Cumulative Stats'!E181</f>
        <v>0</v>
      </c>
      <c r="F143" s="2">
        <f>'[11]Cumulative Stats'!F181</f>
        <v>0</v>
      </c>
      <c r="G143" s="2">
        <f>'[11]Cumulative Stats'!G181</f>
        <v>0</v>
      </c>
      <c r="H143" s="2">
        <f>'[11]Cumulative Stats'!H181</f>
        <v>0</v>
      </c>
      <c r="K143" s="2" t="str">
        <f>'[3]Cumulative Stats'!A203</f>
        <v>Plank</v>
      </c>
      <c r="L143" s="2" t="str">
        <f>'[3]Cumulative Stats'!B203</f>
        <v>Chi</v>
      </c>
      <c r="M143" s="10">
        <f>'[3]Cumulative Stats'!C203</f>
        <v>1.5</v>
      </c>
      <c r="N143" s="10">
        <f>'[3]Cumulative Stats'!D203</f>
        <v>6</v>
      </c>
      <c r="O143" s="2">
        <f>'[3]Cumulative Stats'!E203</f>
        <v>0</v>
      </c>
      <c r="P143" s="10">
        <f>'[3]Cumulative Stats'!F203</f>
        <v>1</v>
      </c>
    </row>
    <row r="144" spans="1:16" x14ac:dyDescent="0.15">
      <c r="A144" s="2" t="str">
        <f>'[11]Cumulative Stats'!A182</f>
        <v>Harbison</v>
      </c>
      <c r="B144" s="2" t="str">
        <f>'[11]Cumulative Stats'!B182</f>
        <v>NO</v>
      </c>
      <c r="C144" s="2">
        <f>'[11]Cumulative Stats'!C182</f>
        <v>0</v>
      </c>
      <c r="D144" s="2">
        <f>'[11]Cumulative Stats'!D182</f>
        <v>0</v>
      </c>
      <c r="E144" s="10">
        <f>'[11]Cumulative Stats'!E182</f>
        <v>0</v>
      </c>
      <c r="F144" s="2">
        <f>'[11]Cumulative Stats'!F182</f>
        <v>0</v>
      </c>
      <c r="G144" s="2">
        <f>'[11]Cumulative Stats'!G182</f>
        <v>0</v>
      </c>
      <c r="H144" s="2">
        <f>'[11]Cumulative Stats'!H182</f>
        <v>0</v>
      </c>
      <c r="K144" s="2" t="str">
        <f>'[13]Cumulative Stats'!A197</f>
        <v>Beeson</v>
      </c>
      <c r="L144" s="2" t="str">
        <f>'[13]Cumulative Stats'!B197</f>
        <v>Okl</v>
      </c>
      <c r="M144" s="10">
        <f>'[13]Cumulative Stats'!C197</f>
        <v>1.5</v>
      </c>
      <c r="N144" s="10">
        <f>'[13]Cumulative Stats'!D197</f>
        <v>4.5</v>
      </c>
      <c r="O144" s="2">
        <f>'[13]Cumulative Stats'!E197</f>
        <v>0</v>
      </c>
      <c r="P144" s="10">
        <f>'[13]Cumulative Stats'!F197</f>
        <v>2.5</v>
      </c>
    </row>
    <row r="145" spans="1:16" x14ac:dyDescent="0.15">
      <c r="A145" s="2" t="str">
        <f>'[10]Cumulative Stats'!A181</f>
        <v>Harper</v>
      </c>
      <c r="B145" s="2" t="str">
        <f>'[10]Cumulative Stats'!B181</f>
        <v>NJ</v>
      </c>
      <c r="C145" s="2">
        <f>'[10]Cumulative Stats'!C181</f>
        <v>0</v>
      </c>
      <c r="D145" s="2">
        <f>'[10]Cumulative Stats'!D181</f>
        <v>0</v>
      </c>
      <c r="E145" s="10">
        <f>'[10]Cumulative Stats'!E181</f>
        <v>0</v>
      </c>
      <c r="F145" s="2">
        <f>'[10]Cumulative Stats'!F181</f>
        <v>0</v>
      </c>
      <c r="G145" s="2">
        <f>'[10]Cumulative Stats'!G181</f>
        <v>0</v>
      </c>
      <c r="H145" s="2">
        <f>'[10]Cumulative Stats'!H181</f>
        <v>0</v>
      </c>
      <c r="K145" s="2" t="str">
        <f>'[12]Cumulative Stats'!A200</f>
        <v>Levasa</v>
      </c>
      <c r="L145" s="2" t="str">
        <f>'[12]Cumulative Stats'!B200</f>
        <v>Oak</v>
      </c>
      <c r="M145" s="10">
        <f>'[12]Cumulative Stats'!C200</f>
        <v>1.5</v>
      </c>
      <c r="N145" s="10">
        <f>'[12]Cumulative Stats'!D200</f>
        <v>3</v>
      </c>
      <c r="O145" s="2">
        <f>'[12]Cumulative Stats'!E200</f>
        <v>0</v>
      </c>
      <c r="P145" s="10">
        <f>'[12]Cumulative Stats'!F200</f>
        <v>1</v>
      </c>
    </row>
    <row r="146" spans="1:16" x14ac:dyDescent="0.15">
      <c r="A146" s="2" t="str">
        <f>'[5]Cumulative Stats'!A185</f>
        <v>Hawkins,M</v>
      </c>
      <c r="B146" s="2" t="str">
        <f>'[5]Cumulative Stats'!B185</f>
        <v>Hou</v>
      </c>
      <c r="C146" s="2">
        <f>'[5]Cumulative Stats'!C185</f>
        <v>0</v>
      </c>
      <c r="D146" s="2">
        <f>'[5]Cumulative Stats'!D185</f>
        <v>0</v>
      </c>
      <c r="E146" s="10">
        <f>'[5]Cumulative Stats'!E185</f>
        <v>0</v>
      </c>
      <c r="F146" s="2">
        <f>'[5]Cumulative Stats'!F185</f>
        <v>0</v>
      </c>
      <c r="G146" s="2">
        <f>'[5]Cumulative Stats'!G185</f>
        <v>0</v>
      </c>
      <c r="H146" s="2">
        <f>'[5]Cumulative Stats'!H185</f>
        <v>0</v>
      </c>
      <c r="K146" s="2" t="str">
        <f>'[15]Cumulative Stats'!A205</f>
        <v>Thomas,TR</v>
      </c>
      <c r="L146" s="2" t="str">
        <f>'[15]Cumulative Stats'!B205</f>
        <v>Pit</v>
      </c>
      <c r="M146" s="10">
        <f>'[15]Cumulative Stats'!C205</f>
        <v>1.5</v>
      </c>
      <c r="N146" s="10">
        <f>'[15]Cumulative Stats'!D205</f>
        <v>2</v>
      </c>
      <c r="O146" s="2">
        <f>'[15]Cumulative Stats'!E205</f>
        <v>0</v>
      </c>
      <c r="P146" s="10">
        <f>'[15]Cumulative Stats'!F205</f>
        <v>0.5</v>
      </c>
    </row>
    <row r="147" spans="1:16" x14ac:dyDescent="0.15">
      <c r="A147" s="2" t="str">
        <f>'[13]Cumulative Stats'!A184</f>
        <v>Higgins</v>
      </c>
      <c r="B147" s="2" t="str">
        <f>'[13]Cumulative Stats'!B184</f>
        <v>Okl</v>
      </c>
      <c r="C147" s="2">
        <f>'[13]Cumulative Stats'!C184</f>
        <v>0</v>
      </c>
      <c r="D147" s="2">
        <f>'[13]Cumulative Stats'!D184</f>
        <v>0</v>
      </c>
      <c r="E147" s="10">
        <f>'[13]Cumulative Stats'!E184</f>
        <v>0</v>
      </c>
      <c r="F147" s="2">
        <f>'[13]Cumulative Stats'!F184</f>
        <v>0</v>
      </c>
      <c r="G147" s="2">
        <f>'[13]Cumulative Stats'!G184</f>
        <v>0</v>
      </c>
      <c r="H147" s="2">
        <f>'[13]Cumulative Stats'!H184</f>
        <v>0</v>
      </c>
      <c r="K147" s="2" t="str">
        <f>'[5]Cumulative Stats'!A202</f>
        <v>DeAyala</v>
      </c>
      <c r="L147" s="2" t="str">
        <f>'[5]Cumulative Stats'!B202</f>
        <v>Hou</v>
      </c>
      <c r="M147" s="10">
        <f>'[5]Cumulative Stats'!C202</f>
        <v>1</v>
      </c>
      <c r="N147" s="10">
        <f>'[5]Cumulative Stats'!D202</f>
        <v>19</v>
      </c>
      <c r="O147" s="2">
        <f>'[5]Cumulative Stats'!E202</f>
        <v>0</v>
      </c>
      <c r="P147" s="10">
        <f>'[5]Cumulative Stats'!F202</f>
        <v>1.5</v>
      </c>
    </row>
    <row r="148" spans="1:16" x14ac:dyDescent="0.15">
      <c r="A148" s="2" t="str">
        <f>'[18]Cumulative Stats'!A184</f>
        <v>Holley</v>
      </c>
      <c r="B148" s="2" t="str">
        <f>'[18]Cumulative Stats'!B184</f>
        <v>Was</v>
      </c>
      <c r="C148" s="2">
        <f>'[18]Cumulative Stats'!C184</f>
        <v>0</v>
      </c>
      <c r="D148" s="2">
        <f>'[18]Cumulative Stats'!D184</f>
        <v>0</v>
      </c>
      <c r="E148" s="10">
        <f>'[18]Cumulative Stats'!E184</f>
        <v>0</v>
      </c>
      <c r="F148" s="2">
        <f>'[18]Cumulative Stats'!F184</f>
        <v>0</v>
      </c>
      <c r="G148" s="2">
        <f>'[18]Cumulative Stats'!G184</f>
        <v>0</v>
      </c>
      <c r="H148" s="2">
        <f>'[18]Cumulative Stats'!H184</f>
        <v>0</v>
      </c>
      <c r="K148" s="2" t="str">
        <f>'[9]Cumulative Stats'!A206</f>
        <v>Singletary</v>
      </c>
      <c r="L148" s="2" t="str">
        <f>'[9]Cumulative Stats'!B206</f>
        <v>Mch</v>
      </c>
      <c r="M148" s="10">
        <f>'[9]Cumulative Stats'!C206</f>
        <v>1</v>
      </c>
      <c r="N148" s="10">
        <f>'[9]Cumulative Stats'!D206</f>
        <v>19</v>
      </c>
      <c r="O148" s="2">
        <f>'[9]Cumulative Stats'!E206</f>
        <v>0</v>
      </c>
      <c r="P148" s="10">
        <f>'[9]Cumulative Stats'!F206</f>
        <v>1</v>
      </c>
    </row>
    <row r="149" spans="1:16" x14ac:dyDescent="0.15">
      <c r="A149" s="2" t="s">
        <v>375</v>
      </c>
      <c r="B149" s="2" t="str">
        <f>'[14]Cumulative Stats'!B183</f>
        <v>Phi</v>
      </c>
      <c r="C149" s="2">
        <f>'[14]Cumulative Stats'!C183</f>
        <v>0</v>
      </c>
      <c r="D149" s="2">
        <f>'[14]Cumulative Stats'!D183</f>
        <v>0</v>
      </c>
      <c r="E149" s="10">
        <f>'[14]Cumulative Stats'!E183</f>
        <v>0</v>
      </c>
      <c r="F149" s="2">
        <f>'[14]Cumulative Stats'!F183</f>
        <v>0</v>
      </c>
      <c r="G149" s="2">
        <f>'[14]Cumulative Stats'!G183</f>
        <v>0</v>
      </c>
      <c r="H149" s="2">
        <f>'[14]Cumulative Stats'!H183</f>
        <v>0</v>
      </c>
      <c r="K149" s="2" t="str">
        <f>'[4]Cumulative Stats'!A201</f>
        <v>Hemphill</v>
      </c>
      <c r="L149" s="2" t="str">
        <f>'[4]Cumulative Stats'!B201</f>
        <v>Den</v>
      </c>
      <c r="M149" s="10">
        <f>'[4]Cumulative Stats'!C201</f>
        <v>1</v>
      </c>
      <c r="N149" s="10">
        <f>'[4]Cumulative Stats'!D201</f>
        <v>16</v>
      </c>
      <c r="O149" s="2">
        <f>'[4]Cumulative Stats'!E201</f>
        <v>0</v>
      </c>
      <c r="P149" s="10">
        <f>'[4]Cumulative Stats'!F201</f>
        <v>1</v>
      </c>
    </row>
    <row r="150" spans="1:16" x14ac:dyDescent="0.15">
      <c r="A150" s="112" t="str">
        <f>'[18]Cumulative Stats'!A185</f>
        <v>Jackson,C</v>
      </c>
      <c r="B150" s="2" t="str">
        <f>'[18]Cumulative Stats'!B185</f>
        <v>Was</v>
      </c>
      <c r="C150" s="2">
        <f>'[18]Cumulative Stats'!C185</f>
        <v>0</v>
      </c>
      <c r="D150" s="2">
        <f>'[18]Cumulative Stats'!D185</f>
        <v>0</v>
      </c>
      <c r="E150" s="10">
        <f>'[18]Cumulative Stats'!E185</f>
        <v>0</v>
      </c>
      <c r="F150" s="2">
        <f>'[18]Cumulative Stats'!F185</f>
        <v>0</v>
      </c>
      <c r="G150" s="2">
        <f>'[18]Cumulative Stats'!G185</f>
        <v>0</v>
      </c>
      <c r="H150" s="2">
        <f>'[18]Cumulative Stats'!H185</f>
        <v>0</v>
      </c>
      <c r="K150" s="2" t="str">
        <f>'[14]Cumulative Stats'!A197</f>
        <v>Cooper</v>
      </c>
      <c r="L150" s="2" t="str">
        <f>'[14]Cumulative Stats'!B197</f>
        <v>Phi</v>
      </c>
      <c r="M150" s="10">
        <f>'[14]Cumulative Stats'!C197</f>
        <v>1</v>
      </c>
      <c r="N150" s="10">
        <f>'[14]Cumulative Stats'!D197</f>
        <v>13</v>
      </c>
      <c r="O150" s="2">
        <f>'[14]Cumulative Stats'!E197</f>
        <v>0</v>
      </c>
      <c r="P150" s="10">
        <f>'[14]Cumulative Stats'!F197</f>
        <v>6</v>
      </c>
    </row>
    <row r="151" spans="1:16" x14ac:dyDescent="0.15">
      <c r="A151" s="2" t="str">
        <f>'[18]Cumulative Stats'!A186</f>
        <v>Jackson,V</v>
      </c>
      <c r="B151" s="2" t="str">
        <f>'[18]Cumulative Stats'!B186</f>
        <v>Was</v>
      </c>
      <c r="C151" s="2">
        <f>'[18]Cumulative Stats'!C186</f>
        <v>0</v>
      </c>
      <c r="D151" s="2">
        <f>'[18]Cumulative Stats'!D186</f>
        <v>0</v>
      </c>
      <c r="E151" s="10">
        <f>'[18]Cumulative Stats'!E186</f>
        <v>0</v>
      </c>
      <c r="F151" s="2">
        <f>'[18]Cumulative Stats'!F186</f>
        <v>0</v>
      </c>
      <c r="G151" s="2">
        <f>'[18]Cumulative Stats'!G186</f>
        <v>0</v>
      </c>
      <c r="H151" s="2">
        <f>'[18]Cumulative Stats'!H186</f>
        <v>0</v>
      </c>
      <c r="K151" s="2" t="str">
        <f>'[3]Cumulative Stats'!A198</f>
        <v>Jostes</v>
      </c>
      <c r="L151" s="2" t="str">
        <f>'[3]Cumulative Stats'!B198</f>
        <v>Chi</v>
      </c>
      <c r="M151" s="10">
        <f>'[3]Cumulative Stats'!C198</f>
        <v>1</v>
      </c>
      <c r="N151" s="10">
        <f>'[3]Cumulative Stats'!D198</f>
        <v>13</v>
      </c>
      <c r="O151" s="2">
        <f>'[3]Cumulative Stats'!E198</f>
        <v>0</v>
      </c>
      <c r="P151" s="10">
        <f>'[3]Cumulative Stats'!F198</f>
        <v>2.5</v>
      </c>
    </row>
    <row r="152" spans="1:16" x14ac:dyDescent="0.15">
      <c r="A152" s="2" t="str">
        <f>'[3]Cumulative Stats'!A185</f>
        <v>Kilkenny</v>
      </c>
      <c r="B152" s="2" t="str">
        <f>'[3]Cumulative Stats'!B185</f>
        <v>Chi</v>
      </c>
      <c r="C152" s="2">
        <f>'[3]Cumulative Stats'!C185</f>
        <v>0</v>
      </c>
      <c r="D152" s="2">
        <f>'[3]Cumulative Stats'!D185</f>
        <v>0</v>
      </c>
      <c r="E152" s="10">
        <f>'[3]Cumulative Stats'!E185</f>
        <v>0</v>
      </c>
      <c r="F152" s="2">
        <f>'[3]Cumulative Stats'!F185</f>
        <v>0</v>
      </c>
      <c r="G152" s="2">
        <f>'[3]Cumulative Stats'!G185</f>
        <v>0</v>
      </c>
      <c r="H152" s="2">
        <f>'[3]Cumulative Stats'!H185</f>
        <v>0</v>
      </c>
      <c r="K152" s="2" t="str">
        <f>'[12]Cumulative Stats'!A206</f>
        <v>Plummer</v>
      </c>
      <c r="L152" s="2" t="str">
        <f>'[12]Cumulative Stats'!B206</f>
        <v>Oak</v>
      </c>
      <c r="M152" s="10">
        <f>'[12]Cumulative Stats'!C206</f>
        <v>1</v>
      </c>
      <c r="N152" s="10">
        <f>'[12]Cumulative Stats'!D206</f>
        <v>11</v>
      </c>
      <c r="O152" s="2">
        <f>'[12]Cumulative Stats'!E206</f>
        <v>0</v>
      </c>
      <c r="P152" s="10">
        <f>'[12]Cumulative Stats'!F206</f>
        <v>1</v>
      </c>
    </row>
    <row r="153" spans="1:16" x14ac:dyDescent="0.15">
      <c r="A153" s="2" t="str">
        <f>'[3]Cumulative Stats'!A186</f>
        <v>Knapton</v>
      </c>
      <c r="B153" s="2" t="str">
        <f>'[3]Cumulative Stats'!B186</f>
        <v>Chi</v>
      </c>
      <c r="C153" s="2">
        <f>'[3]Cumulative Stats'!C186</f>
        <v>0</v>
      </c>
      <c r="D153" s="2">
        <f>'[3]Cumulative Stats'!D186</f>
        <v>0</v>
      </c>
      <c r="E153" s="10">
        <f>'[3]Cumulative Stats'!E186</f>
        <v>0</v>
      </c>
      <c r="F153" s="2">
        <f>'[3]Cumulative Stats'!F186</f>
        <v>0</v>
      </c>
      <c r="G153" s="2">
        <f>'[3]Cumulative Stats'!G186</f>
        <v>0</v>
      </c>
      <c r="H153" s="2">
        <f>'[3]Cumulative Stats'!H186</f>
        <v>0</v>
      </c>
      <c r="K153" s="2" t="str">
        <f>'[5]Cumulative Stats'!A196</f>
        <v>Anae</v>
      </c>
      <c r="L153" s="2" t="str">
        <f>'[5]Cumulative Stats'!B196</f>
        <v>Hou</v>
      </c>
      <c r="M153" s="10">
        <f>'[5]Cumulative Stats'!C196</f>
        <v>1</v>
      </c>
      <c r="N153" s="10">
        <f>'[5]Cumulative Stats'!D196</f>
        <v>10</v>
      </c>
      <c r="O153" s="2">
        <f>'[5]Cumulative Stats'!E196</f>
        <v>0</v>
      </c>
      <c r="P153" s="10">
        <f>'[5]Cumulative Stats'!F196</f>
        <v>1</v>
      </c>
    </row>
    <row r="154" spans="1:16" x14ac:dyDescent="0.15">
      <c r="A154" s="2" t="str">
        <f>'[13]Cumulative Stats'!A185</f>
        <v>Koenning</v>
      </c>
      <c r="B154" s="2" t="str">
        <f>'[13]Cumulative Stats'!B185</f>
        <v>Okl</v>
      </c>
      <c r="C154" s="2">
        <f>'[13]Cumulative Stats'!C185</f>
        <v>0</v>
      </c>
      <c r="D154" s="2">
        <f>'[13]Cumulative Stats'!D185</f>
        <v>0</v>
      </c>
      <c r="E154" s="10">
        <f>'[13]Cumulative Stats'!E185</f>
        <v>0</v>
      </c>
      <c r="F154" s="2">
        <f>'[13]Cumulative Stats'!F185</f>
        <v>0</v>
      </c>
      <c r="G154" s="2">
        <f>'[13]Cumulative Stats'!G185</f>
        <v>0</v>
      </c>
      <c r="H154" s="2">
        <f>'[13]Cumulative Stats'!H185</f>
        <v>0</v>
      </c>
      <c r="K154" s="2" t="str">
        <f>'[5]Cumulative Stats'!A197</f>
        <v>Bock</v>
      </c>
      <c r="L154" s="2" t="str">
        <f>'[5]Cumulative Stats'!B197</f>
        <v>Hou</v>
      </c>
      <c r="M154" s="10">
        <f>'[5]Cumulative Stats'!C197</f>
        <v>1</v>
      </c>
      <c r="N154" s="10">
        <f>'[5]Cumulative Stats'!D197</f>
        <v>10</v>
      </c>
      <c r="O154" s="2">
        <f>'[5]Cumulative Stats'!E197</f>
        <v>0</v>
      </c>
      <c r="P154" s="10">
        <f>'[5]Cumulative Stats'!F197</f>
        <v>1</v>
      </c>
    </row>
    <row r="155" spans="1:16" x14ac:dyDescent="0.15">
      <c r="A155" s="2" t="str">
        <f>'[15]Cumulative Stats'!A185</f>
        <v>Langlois</v>
      </c>
      <c r="B155" s="2" t="str">
        <f>'[15]Cumulative Stats'!B185</f>
        <v>Pit</v>
      </c>
      <c r="C155" s="2">
        <f>'[15]Cumulative Stats'!C185</f>
        <v>0</v>
      </c>
      <c r="D155" s="2">
        <f>'[15]Cumulative Stats'!D185</f>
        <v>0</v>
      </c>
      <c r="E155" s="10">
        <f>'[15]Cumulative Stats'!E185</f>
        <v>0</v>
      </c>
      <c r="F155" s="2">
        <f>'[15]Cumulative Stats'!F185</f>
        <v>0</v>
      </c>
      <c r="G155" s="2">
        <f>'[15]Cumulative Stats'!G185</f>
        <v>0</v>
      </c>
      <c r="H155" s="2">
        <f>'[15]Cumulative Stats'!H185</f>
        <v>0</v>
      </c>
      <c r="K155" s="2" t="str">
        <f>'[11]Cumulative Stats'!A197</f>
        <v>Chase</v>
      </c>
      <c r="L155" s="2" t="str">
        <f>'[11]Cumulative Stats'!B197</f>
        <v>NO</v>
      </c>
      <c r="M155" s="10">
        <f>'[11]Cumulative Stats'!C197</f>
        <v>1</v>
      </c>
      <c r="N155" s="10">
        <f>'[11]Cumulative Stats'!D197</f>
        <v>10</v>
      </c>
      <c r="O155" s="2">
        <f>'[11]Cumulative Stats'!E197</f>
        <v>0</v>
      </c>
      <c r="P155" s="10">
        <f>'[11]Cumulative Stats'!F197</f>
        <v>0.5</v>
      </c>
    </row>
    <row r="156" spans="1:16" x14ac:dyDescent="0.15">
      <c r="A156" s="2" t="str">
        <f>'[8]Cumulative Stats'!A184</f>
        <v>Major</v>
      </c>
      <c r="B156" s="2" t="str">
        <f>'[8]Cumulative Stats'!B184</f>
        <v>Mem</v>
      </c>
      <c r="C156" s="2">
        <f>'[8]Cumulative Stats'!C184</f>
        <v>0</v>
      </c>
      <c r="D156" s="2">
        <f>'[8]Cumulative Stats'!D184</f>
        <v>0</v>
      </c>
      <c r="E156" s="10">
        <f>'[8]Cumulative Stats'!E184</f>
        <v>0</v>
      </c>
      <c r="F156" s="2">
        <f>'[8]Cumulative Stats'!F184</f>
        <v>0</v>
      </c>
      <c r="G156" s="2">
        <f>'[8]Cumulative Stats'!G184</f>
        <v>0</v>
      </c>
      <c r="H156" s="2">
        <f>'[8]Cumulative Stats'!H184</f>
        <v>0</v>
      </c>
      <c r="K156" s="2" t="str">
        <f>'[8]Cumulative Stats'!A196</f>
        <v>Gunn</v>
      </c>
      <c r="L156" s="2" t="str">
        <f>'[8]Cumulative Stats'!B196</f>
        <v>Mem</v>
      </c>
      <c r="M156" s="10">
        <f>'[8]Cumulative Stats'!C196</f>
        <v>1</v>
      </c>
      <c r="N156" s="10">
        <f>'[8]Cumulative Stats'!D196</f>
        <v>10</v>
      </c>
      <c r="O156" s="2">
        <f>'[8]Cumulative Stats'!E196</f>
        <v>0</v>
      </c>
      <c r="P156" s="10">
        <f>'[8]Cumulative Stats'!F196</f>
        <v>1.5</v>
      </c>
    </row>
    <row r="157" spans="1:16" x14ac:dyDescent="0.15">
      <c r="A157" s="2" t="str">
        <f>'[12]Cumulative Stats'!A183</f>
        <v>Manumaleuga</v>
      </c>
      <c r="B157" s="2" t="str">
        <f>'[12]Cumulative Stats'!B183</f>
        <v>Oak</v>
      </c>
      <c r="C157" s="2">
        <f>'[12]Cumulative Stats'!C183</f>
        <v>0</v>
      </c>
      <c r="D157" s="2">
        <f>'[12]Cumulative Stats'!D183</f>
        <v>0</v>
      </c>
      <c r="E157" s="10">
        <f>'[12]Cumulative Stats'!E183</f>
        <v>0</v>
      </c>
      <c r="F157" s="2">
        <f>'[12]Cumulative Stats'!F183</f>
        <v>0</v>
      </c>
      <c r="G157" s="2">
        <f>'[12]Cumulative Stats'!G183</f>
        <v>0</v>
      </c>
      <c r="H157" s="2">
        <f>'[12]Cumulative Stats'!H183</f>
        <v>0</v>
      </c>
      <c r="K157" s="2" t="str">
        <f>'[13]Cumulative Stats'!A200</f>
        <v>Jackson</v>
      </c>
      <c r="L157" s="2" t="str">
        <f>'[13]Cumulative Stats'!B200</f>
        <v>Okl</v>
      </c>
      <c r="M157" s="10">
        <f>'[13]Cumulative Stats'!C200</f>
        <v>1</v>
      </c>
      <c r="N157" s="10">
        <f>'[13]Cumulative Stats'!D200</f>
        <v>10</v>
      </c>
      <c r="O157" s="2">
        <f>'[13]Cumulative Stats'!E200</f>
        <v>0</v>
      </c>
      <c r="P157" s="10">
        <f>'[13]Cumulative Stats'!F200</f>
        <v>1</v>
      </c>
    </row>
    <row r="158" spans="1:16" x14ac:dyDescent="0.15">
      <c r="A158" s="2" t="str">
        <f>'[13]Cumulative Stats'!A187</f>
        <v>Middleton</v>
      </c>
      <c r="B158" s="2" t="str">
        <f>'[13]Cumulative Stats'!B187</f>
        <v>Okl</v>
      </c>
      <c r="C158" s="2">
        <f>'[13]Cumulative Stats'!C187</f>
        <v>0</v>
      </c>
      <c r="D158" s="2">
        <f>'[13]Cumulative Stats'!D187</f>
        <v>0</v>
      </c>
      <c r="E158" s="10">
        <f>'[13]Cumulative Stats'!E187</f>
        <v>0</v>
      </c>
      <c r="F158" s="2">
        <f>'[13]Cumulative Stats'!F187</f>
        <v>0</v>
      </c>
      <c r="G158" s="2">
        <f>'[13]Cumulative Stats'!G187</f>
        <v>0</v>
      </c>
      <c r="H158" s="2">
        <f>'[13]Cumulative Stats'!H187</f>
        <v>0</v>
      </c>
      <c r="K158" s="2" t="str">
        <f>'[13]Cumulative Stats'!A204</f>
        <v>McMillan</v>
      </c>
      <c r="L158" s="2" t="str">
        <f>'[13]Cumulative Stats'!B204</f>
        <v>Okl</v>
      </c>
      <c r="M158" s="10">
        <f>'[13]Cumulative Stats'!C204</f>
        <v>1</v>
      </c>
      <c r="N158" s="10">
        <f>'[13]Cumulative Stats'!D204</f>
        <v>10</v>
      </c>
      <c r="O158" s="2">
        <f>'[13]Cumulative Stats'!E204</f>
        <v>0</v>
      </c>
      <c r="P158" s="10">
        <f>'[13]Cumulative Stats'!F204</f>
        <v>1</v>
      </c>
    </row>
    <row r="159" spans="1:16" x14ac:dyDescent="0.15">
      <c r="A159" s="2" t="str">
        <f>'[4]Cumulative Stats'!A189</f>
        <v>Miller,N</v>
      </c>
      <c r="B159" s="2" t="str">
        <f>'[4]Cumulative Stats'!B189</f>
        <v>Den</v>
      </c>
      <c r="C159" s="2">
        <f>'[4]Cumulative Stats'!C189</f>
        <v>0</v>
      </c>
      <c r="D159" s="2">
        <f>'[4]Cumulative Stats'!D189</f>
        <v>0</v>
      </c>
      <c r="E159" s="10">
        <f>'[4]Cumulative Stats'!E189</f>
        <v>0</v>
      </c>
      <c r="F159" s="2">
        <f>'[4]Cumulative Stats'!F189</f>
        <v>0</v>
      </c>
      <c r="G159" s="2">
        <f>'[4]Cumulative Stats'!G189</f>
        <v>0</v>
      </c>
      <c r="H159" s="2">
        <f>'[4]Cumulative Stats'!H189</f>
        <v>0</v>
      </c>
      <c r="K159" s="2" t="str">
        <f>'[6]Cumulative Stats'!A202</f>
        <v>Douglas</v>
      </c>
      <c r="L159" s="2" t="str">
        <f>'[6]Cumulative Stats'!B202</f>
        <v>Jac</v>
      </c>
      <c r="M159" s="10">
        <f>'[6]Cumulative Stats'!C202</f>
        <v>1</v>
      </c>
      <c r="N159" s="10">
        <f>'[6]Cumulative Stats'!D202</f>
        <v>9</v>
      </c>
      <c r="O159" s="2">
        <f>'[6]Cumulative Stats'!E202</f>
        <v>0</v>
      </c>
      <c r="P159" s="10">
        <f>'[6]Cumulative Stats'!F202</f>
        <v>2.5</v>
      </c>
    </row>
    <row r="160" spans="1:16" x14ac:dyDescent="0.15">
      <c r="A160" s="2" t="str">
        <f>'[16]Cumulative Stats'!A188</f>
        <v>Neal</v>
      </c>
      <c r="B160" s="2" t="str">
        <f>'[16]Cumulative Stats'!B188</f>
        <v>SA</v>
      </c>
      <c r="C160" s="2">
        <f>'[16]Cumulative Stats'!C188</f>
        <v>0</v>
      </c>
      <c r="D160" s="2">
        <f>'[16]Cumulative Stats'!D188</f>
        <v>0</v>
      </c>
      <c r="E160" s="10">
        <f>'[16]Cumulative Stats'!E188</f>
        <v>0</v>
      </c>
      <c r="F160" s="2">
        <f>'[16]Cumulative Stats'!F188</f>
        <v>0</v>
      </c>
      <c r="G160" s="2">
        <f>'[16]Cumulative Stats'!G188</f>
        <v>0</v>
      </c>
      <c r="H160" s="2">
        <f>'[16]Cumulative Stats'!H188</f>
        <v>0</v>
      </c>
      <c r="K160" s="2" t="str">
        <f>'[12]Cumulative Stats'!A198</f>
        <v>Drake</v>
      </c>
      <c r="L160" s="2" t="str">
        <f>'[12]Cumulative Stats'!B198</f>
        <v>Oak</v>
      </c>
      <c r="M160" s="10">
        <f>'[12]Cumulative Stats'!C198</f>
        <v>1</v>
      </c>
      <c r="N160" s="10">
        <f>'[12]Cumulative Stats'!D198</f>
        <v>9</v>
      </c>
      <c r="O160" s="2">
        <f>'[12]Cumulative Stats'!E198</f>
        <v>0</v>
      </c>
      <c r="P160" s="10">
        <f>'[12]Cumulative Stats'!F198</f>
        <v>1</v>
      </c>
    </row>
    <row r="161" spans="1:16" x14ac:dyDescent="0.15">
      <c r="A161" s="2" t="str">
        <f>'[7]Cumulative Stats'!A187</f>
        <v>Pattillo</v>
      </c>
      <c r="B161" s="2" t="str">
        <f>'[7]Cumulative Stats'!B187</f>
        <v>LA</v>
      </c>
      <c r="C161" s="2">
        <f>'[7]Cumulative Stats'!C187</f>
        <v>0</v>
      </c>
      <c r="D161" s="2">
        <f>'[7]Cumulative Stats'!D187</f>
        <v>0</v>
      </c>
      <c r="E161" s="10">
        <f>'[7]Cumulative Stats'!E187</f>
        <v>0</v>
      </c>
      <c r="F161" s="2">
        <f>'[7]Cumulative Stats'!F187</f>
        <v>0</v>
      </c>
      <c r="G161" s="2">
        <f>'[7]Cumulative Stats'!G187</f>
        <v>0</v>
      </c>
      <c r="H161" s="2">
        <f>'[7]Cumulative Stats'!H187</f>
        <v>0</v>
      </c>
      <c r="K161" s="2" t="str">
        <f>'[1]Cumulative Stats'!A197</f>
        <v>Fahnhorst</v>
      </c>
      <c r="L161" s="2" t="str">
        <f>'[1]Cumulative Stats'!B197</f>
        <v>Arz</v>
      </c>
      <c r="M161" s="10">
        <f>'[1]Cumulative Stats'!C197</f>
        <v>1</v>
      </c>
      <c r="N161" s="10">
        <f>'[1]Cumulative Stats'!D197</f>
        <v>9</v>
      </c>
      <c r="O161" s="2">
        <f>'[1]Cumulative Stats'!E197</f>
        <v>0</v>
      </c>
      <c r="P161" s="10">
        <f>'[1]Cumulative Stats'!F197</f>
        <v>1</v>
      </c>
    </row>
    <row r="162" spans="1:16" x14ac:dyDescent="0.15">
      <c r="A162" s="2" t="str">
        <f>'[3]Cumulative Stats'!A188</f>
        <v>Peoples</v>
      </c>
      <c r="B162" s="2" t="str">
        <f>'[3]Cumulative Stats'!B188</f>
        <v>Chi</v>
      </c>
      <c r="C162" s="2">
        <f>'[3]Cumulative Stats'!C188</f>
        <v>0</v>
      </c>
      <c r="D162" s="2">
        <f>'[3]Cumulative Stats'!D188</f>
        <v>0</v>
      </c>
      <c r="E162" s="10">
        <f>'[3]Cumulative Stats'!E188</f>
        <v>0</v>
      </c>
      <c r="F162" s="2">
        <f>'[3]Cumulative Stats'!F188</f>
        <v>0</v>
      </c>
      <c r="G162" s="2">
        <f>'[3]Cumulative Stats'!G188</f>
        <v>0</v>
      </c>
      <c r="H162" s="2">
        <f>'[3]Cumulative Stats'!H188</f>
        <v>0</v>
      </c>
      <c r="K162" s="2" t="str">
        <f>'[4]Cumulative Stats'!A202</f>
        <v>Hood</v>
      </c>
      <c r="L162" s="2" t="str">
        <f>'[4]Cumulative Stats'!B202</f>
        <v>Den</v>
      </c>
      <c r="M162" s="10">
        <f>'[4]Cumulative Stats'!C202</f>
        <v>1</v>
      </c>
      <c r="N162" s="10">
        <f>'[4]Cumulative Stats'!D202</f>
        <v>9</v>
      </c>
      <c r="O162" s="2">
        <f>'[4]Cumulative Stats'!E202</f>
        <v>0</v>
      </c>
      <c r="P162" s="10">
        <f>'[4]Cumulative Stats'!F202</f>
        <v>0.5</v>
      </c>
    </row>
    <row r="163" spans="1:16" x14ac:dyDescent="0.15">
      <c r="A163" s="2" t="str">
        <f>'[7]Cumulative Stats'!A188</f>
        <v>Rich</v>
      </c>
      <c r="B163" s="2" t="str">
        <f>'[7]Cumulative Stats'!B188</f>
        <v>LA</v>
      </c>
      <c r="C163" s="2">
        <f>'[7]Cumulative Stats'!C188</f>
        <v>0</v>
      </c>
      <c r="D163" s="2">
        <f>'[7]Cumulative Stats'!D188</f>
        <v>0</v>
      </c>
      <c r="E163" s="10">
        <f>'[7]Cumulative Stats'!E188</f>
        <v>0</v>
      </c>
      <c r="F163" s="2">
        <f>'[7]Cumulative Stats'!F188</f>
        <v>0</v>
      </c>
      <c r="G163" s="2">
        <f>'[7]Cumulative Stats'!G188</f>
        <v>0</v>
      </c>
      <c r="H163" s="2">
        <f>'[7]Cumulative Stats'!H188</f>
        <v>0</v>
      </c>
      <c r="K163" s="2" t="str">
        <f>'[4]Cumulative Stats'!A203</f>
        <v>Johnson,S</v>
      </c>
      <c r="L163" s="2" t="str">
        <f>'[4]Cumulative Stats'!B203</f>
        <v>Den</v>
      </c>
      <c r="M163" s="10">
        <f>'[4]Cumulative Stats'!C203</f>
        <v>1</v>
      </c>
      <c r="N163" s="10">
        <f>'[4]Cumulative Stats'!D203</f>
        <v>9</v>
      </c>
      <c r="O163" s="2">
        <f>'[4]Cumulative Stats'!E203</f>
        <v>0</v>
      </c>
      <c r="P163" s="10">
        <f>'[4]Cumulative Stats'!F203</f>
        <v>1</v>
      </c>
    </row>
    <row r="164" spans="1:16" x14ac:dyDescent="0.15">
      <c r="A164" s="2" t="str">
        <f>'[16]Cumulative Stats'!A191</f>
        <v>Rivera</v>
      </c>
      <c r="B164" s="2" t="str">
        <f>'[16]Cumulative Stats'!B191</f>
        <v>SA</v>
      </c>
      <c r="C164" s="2">
        <f>'[16]Cumulative Stats'!C191</f>
        <v>0</v>
      </c>
      <c r="D164" s="2">
        <f>'[16]Cumulative Stats'!D191</f>
        <v>0</v>
      </c>
      <c r="E164" s="10">
        <f>'[16]Cumulative Stats'!E191</f>
        <v>0</v>
      </c>
      <c r="F164" s="2">
        <f>'[16]Cumulative Stats'!F191</f>
        <v>0</v>
      </c>
      <c r="G164" s="2">
        <f>'[16]Cumulative Stats'!G191</f>
        <v>0</v>
      </c>
      <c r="H164" s="2">
        <f>'[16]Cumulative Stats'!H191</f>
        <v>0</v>
      </c>
      <c r="K164" s="2" t="str">
        <f>'[15]Cumulative Stats'!A202</f>
        <v>Langlois</v>
      </c>
      <c r="L164" s="2" t="str">
        <f>'[15]Cumulative Stats'!B202</f>
        <v>Pit</v>
      </c>
      <c r="M164" s="10">
        <f>'[15]Cumulative Stats'!C202</f>
        <v>1</v>
      </c>
      <c r="N164" s="10">
        <f>'[15]Cumulative Stats'!D202</f>
        <v>9</v>
      </c>
      <c r="O164" s="2">
        <f>'[15]Cumulative Stats'!E202</f>
        <v>0</v>
      </c>
      <c r="P164" s="10">
        <f>'[15]Cumulative Stats'!F202</f>
        <v>0.5</v>
      </c>
    </row>
    <row r="165" spans="1:16" x14ac:dyDescent="0.15">
      <c r="A165" s="2" t="str">
        <f>'[15]Cumulative Stats'!A186</f>
        <v>Short,D</v>
      </c>
      <c r="B165" s="2" t="str">
        <f>'[15]Cumulative Stats'!B186</f>
        <v>Pit</v>
      </c>
      <c r="C165" s="2">
        <f>'[15]Cumulative Stats'!C186</f>
        <v>0</v>
      </c>
      <c r="D165" s="2">
        <f>'[15]Cumulative Stats'!D186</f>
        <v>0</v>
      </c>
      <c r="E165" s="10">
        <f>'[15]Cumulative Stats'!E186</f>
        <v>0</v>
      </c>
      <c r="F165" s="2">
        <f>'[15]Cumulative Stats'!F186</f>
        <v>0</v>
      </c>
      <c r="G165" s="2">
        <f>'[15]Cumulative Stats'!G186</f>
        <v>0</v>
      </c>
      <c r="H165" s="2">
        <f>'[15]Cumulative Stats'!H186</f>
        <v>0</v>
      </c>
      <c r="K165" s="2" t="str">
        <f>'[3]Cumulative Stats'!A201</f>
        <v>Livers</v>
      </c>
      <c r="L165" s="2" t="str">
        <f>'[3]Cumulative Stats'!B201</f>
        <v>Chi</v>
      </c>
      <c r="M165" s="10">
        <f>'[3]Cumulative Stats'!C201</f>
        <v>1</v>
      </c>
      <c r="N165" s="10">
        <f>'[3]Cumulative Stats'!D201</f>
        <v>9</v>
      </c>
      <c r="O165" s="2">
        <f>'[3]Cumulative Stats'!E201</f>
        <v>0</v>
      </c>
      <c r="P165" s="10">
        <f>'[3]Cumulative Stats'!F201</f>
        <v>1</v>
      </c>
    </row>
    <row r="166" spans="1:16" x14ac:dyDescent="0.15">
      <c r="A166" s="2" t="str">
        <f>'[11]Cumulative Stats'!A188</f>
        <v>Smith,T</v>
      </c>
      <c r="B166" s="2" t="str">
        <f>'[11]Cumulative Stats'!B188</f>
        <v>NO</v>
      </c>
      <c r="C166" s="2">
        <f>'[11]Cumulative Stats'!C188</f>
        <v>0</v>
      </c>
      <c r="D166" s="2">
        <f>'[11]Cumulative Stats'!D188</f>
        <v>0</v>
      </c>
      <c r="E166" s="10">
        <f>'[11]Cumulative Stats'!E188</f>
        <v>0</v>
      </c>
      <c r="F166" s="2">
        <f>'[11]Cumulative Stats'!F188</f>
        <v>0</v>
      </c>
      <c r="G166" s="2">
        <f>'[11]Cumulative Stats'!G188</f>
        <v>0</v>
      </c>
      <c r="H166" s="2">
        <f>'[11]Cumulative Stats'!H188</f>
        <v>0</v>
      </c>
      <c r="K166" s="2" t="str">
        <f>'[11]Cumulative Stats'!A204</f>
        <v>Restic</v>
      </c>
      <c r="L166" s="2" t="str">
        <f>'[11]Cumulative Stats'!B204</f>
        <v>NO</v>
      </c>
      <c r="M166" s="10">
        <f>'[11]Cumulative Stats'!C204</f>
        <v>1</v>
      </c>
      <c r="N166" s="10">
        <f>'[11]Cumulative Stats'!D204</f>
        <v>9</v>
      </c>
      <c r="O166" s="2">
        <f>'[11]Cumulative Stats'!E204</f>
        <v>0</v>
      </c>
      <c r="P166" s="10">
        <f>'[11]Cumulative Stats'!F204</f>
        <v>1</v>
      </c>
    </row>
    <row r="167" spans="1:16" x14ac:dyDescent="0.15">
      <c r="A167" s="2" t="str">
        <f>'[17]Cumulative Stats'!A190</f>
        <v>Vaughan</v>
      </c>
      <c r="B167" s="2" t="str">
        <f>'[17]Cumulative Stats'!B190</f>
        <v>TB</v>
      </c>
      <c r="C167" s="2">
        <f>'[17]Cumulative Stats'!C190</f>
        <v>0</v>
      </c>
      <c r="D167" s="2">
        <f>'[17]Cumulative Stats'!D190</f>
        <v>0</v>
      </c>
      <c r="E167" s="10">
        <f>'[17]Cumulative Stats'!E190</f>
        <v>0</v>
      </c>
      <c r="F167" s="2">
        <f>'[17]Cumulative Stats'!F190</f>
        <v>0</v>
      </c>
      <c r="G167" s="2">
        <f>'[17]Cumulative Stats'!G190</f>
        <v>0</v>
      </c>
      <c r="H167" s="2">
        <f>'[17]Cumulative Stats'!H190</f>
        <v>0</v>
      </c>
      <c r="K167" s="2" t="str">
        <f>'[2]Cumulative Stats'!A208</f>
        <v>Sales</v>
      </c>
      <c r="L167" s="2" t="str">
        <f>'[2]Cumulative Stats'!B208</f>
        <v>Bir</v>
      </c>
      <c r="M167" s="10">
        <f>'[2]Cumulative Stats'!C208</f>
        <v>1</v>
      </c>
      <c r="N167" s="10">
        <f>'[2]Cumulative Stats'!D208</f>
        <v>9</v>
      </c>
      <c r="O167" s="2">
        <f>'[2]Cumulative Stats'!E208</f>
        <v>0</v>
      </c>
      <c r="P167" s="10">
        <f>'[2]Cumulative Stats'!F208</f>
        <v>1</v>
      </c>
    </row>
    <row r="168" spans="1:16" x14ac:dyDescent="0.15">
      <c r="A168" s="2" t="str">
        <f>'[16]Cumulative Stats'!A194</f>
        <v>Waddy</v>
      </c>
      <c r="B168" s="2" t="str">
        <f>'[16]Cumulative Stats'!B194</f>
        <v>SA</v>
      </c>
      <c r="C168" s="2">
        <f>'[16]Cumulative Stats'!C194</f>
        <v>0</v>
      </c>
      <c r="D168" s="2">
        <f>'[16]Cumulative Stats'!D194</f>
        <v>0</v>
      </c>
      <c r="E168" s="10">
        <f>'[16]Cumulative Stats'!E194</f>
        <v>0</v>
      </c>
      <c r="F168" s="2">
        <f>'[16]Cumulative Stats'!F194</f>
        <v>0</v>
      </c>
      <c r="G168" s="2">
        <f>'[16]Cumulative Stats'!G194</f>
        <v>0</v>
      </c>
      <c r="H168" s="2">
        <f>'[16]Cumulative Stats'!H194</f>
        <v>0</v>
      </c>
      <c r="K168" s="2" t="str">
        <f>'[6]Cumulative Stats'!A195</f>
        <v>Brown,R</v>
      </c>
      <c r="L168" s="2" t="str">
        <f>'[6]Cumulative Stats'!B195</f>
        <v>Jac</v>
      </c>
      <c r="M168" s="10">
        <f>'[6]Cumulative Stats'!C195</f>
        <v>1</v>
      </c>
      <c r="N168" s="10">
        <f>'[6]Cumulative Stats'!D195</f>
        <v>8</v>
      </c>
      <c r="O168" s="2">
        <f>'[6]Cumulative Stats'!E195</f>
        <v>0</v>
      </c>
      <c r="P168" s="10">
        <f>'[6]Cumulative Stats'!F195</f>
        <v>0.5</v>
      </c>
    </row>
    <row r="169" spans="1:16" x14ac:dyDescent="0.15">
      <c r="A169" s="2" t="str">
        <f>'[3]Cumulative Stats'!A189</f>
        <v>Wilcox</v>
      </c>
      <c r="B169" s="2" t="str">
        <f>'[3]Cumulative Stats'!B189</f>
        <v>Chi</v>
      </c>
      <c r="C169" s="2">
        <f>'[3]Cumulative Stats'!C189</f>
        <v>0</v>
      </c>
      <c r="D169" s="2">
        <f>'[3]Cumulative Stats'!D189</f>
        <v>0</v>
      </c>
      <c r="E169" s="10">
        <f>'[3]Cumulative Stats'!E189</f>
        <v>0</v>
      </c>
      <c r="F169" s="2">
        <f>'[3]Cumulative Stats'!F189</f>
        <v>0</v>
      </c>
      <c r="G169" s="2">
        <f>'[3]Cumulative Stats'!G189</f>
        <v>0</v>
      </c>
      <c r="H169" s="2">
        <f>'[3]Cumulative Stats'!H189</f>
        <v>0</v>
      </c>
      <c r="K169" s="2" t="str">
        <f>'[6]Cumulative Stats'!A203</f>
        <v>Dykes</v>
      </c>
      <c r="L169" s="2" t="s">
        <v>370</v>
      </c>
      <c r="M169" s="10">
        <f>'[6]Cumulative Stats'!C203</f>
        <v>1</v>
      </c>
      <c r="N169" s="10">
        <f>'[6]Cumulative Stats'!D203</f>
        <v>8</v>
      </c>
      <c r="O169" s="2">
        <f>'[6]Cumulative Stats'!E203</f>
        <v>0</v>
      </c>
      <c r="P169" s="10">
        <f>'[6]Cumulative Stats'!F203</f>
        <v>2</v>
      </c>
    </row>
    <row r="170" spans="1:16" x14ac:dyDescent="0.15">
      <c r="A170" s="2" t="str">
        <f>'[17]Cumulative Stats'!A191</f>
        <v>Williams,L</v>
      </c>
      <c r="B170" s="2" t="str">
        <f>'[17]Cumulative Stats'!B191</f>
        <v>TB</v>
      </c>
      <c r="C170" s="2">
        <f>'[17]Cumulative Stats'!C191</f>
        <v>0</v>
      </c>
      <c r="D170" s="2">
        <f>'[17]Cumulative Stats'!D191</f>
        <v>0</v>
      </c>
      <c r="E170" s="10">
        <f>'[17]Cumulative Stats'!E191</f>
        <v>0</v>
      </c>
      <c r="F170" s="2">
        <f>'[17]Cumulative Stats'!F191</f>
        <v>0</v>
      </c>
      <c r="G170" s="2">
        <f>'[17]Cumulative Stats'!G191</f>
        <v>0</v>
      </c>
      <c r="H170" s="2">
        <f>'[17]Cumulative Stats'!H191</f>
        <v>0</v>
      </c>
      <c r="K170" s="2" t="str">
        <f>'[10]Cumulative Stats'!A197</f>
        <v>Harper</v>
      </c>
      <c r="L170" s="2" t="str">
        <f>'[10]Cumulative Stats'!B197</f>
        <v>NJ</v>
      </c>
      <c r="M170" s="10">
        <f>'[10]Cumulative Stats'!C197</f>
        <v>1</v>
      </c>
      <c r="N170" s="10">
        <f>'[10]Cumulative Stats'!D197</f>
        <v>8</v>
      </c>
      <c r="O170" s="2">
        <f>'[10]Cumulative Stats'!E197</f>
        <v>0</v>
      </c>
      <c r="P170" s="10">
        <f>'[10]Cumulative Stats'!F197</f>
        <v>1</v>
      </c>
    </row>
    <row r="171" spans="1:16" x14ac:dyDescent="0.15">
      <c r="A171" s="2" t="str">
        <f>'[10]Cumulative Stats'!A191</f>
        <v>Woodland</v>
      </c>
      <c r="B171" s="2" t="str">
        <f>'[10]Cumulative Stats'!B191</f>
        <v>NJ</v>
      </c>
      <c r="C171" s="2">
        <f>'[10]Cumulative Stats'!C191</f>
        <v>0</v>
      </c>
      <c r="D171" s="2">
        <f>'[10]Cumulative Stats'!D191</f>
        <v>0</v>
      </c>
      <c r="E171" s="10">
        <f>'[10]Cumulative Stats'!E191</f>
        <v>0</v>
      </c>
      <c r="F171" s="2">
        <f>'[10]Cumulative Stats'!F191</f>
        <v>0</v>
      </c>
      <c r="G171" s="2">
        <f>'[10]Cumulative Stats'!G191</f>
        <v>0</v>
      </c>
      <c r="H171" s="2">
        <f>'[10]Cumulative Stats'!H191</f>
        <v>0</v>
      </c>
      <c r="K171" s="2" t="s">
        <v>374</v>
      </c>
      <c r="L171" s="2" t="str">
        <f>'[8]Cumulative Stats'!B198</f>
        <v>Mem</v>
      </c>
      <c r="M171" s="10">
        <f>'[8]Cumulative Stats'!C198</f>
        <v>1</v>
      </c>
      <c r="N171" s="10">
        <f>'[8]Cumulative Stats'!D198</f>
        <v>8</v>
      </c>
      <c r="O171" s="2">
        <f>'[8]Cumulative Stats'!E198</f>
        <v>0</v>
      </c>
      <c r="P171" s="10">
        <f>'[8]Cumulative Stats'!F198</f>
        <v>1</v>
      </c>
    </row>
    <row r="172" spans="1:16" x14ac:dyDescent="0.15">
      <c r="A172" s="112"/>
      <c r="B172" s="2"/>
      <c r="C172" s="2"/>
      <c r="D172" s="2"/>
      <c r="E172" s="10"/>
      <c r="F172" s="2"/>
      <c r="G172" s="2"/>
      <c r="H172" s="2"/>
      <c r="K172" s="2" t="str">
        <f>'[6]Cumulative Stats'!A205</f>
        <v>Jackson</v>
      </c>
      <c r="L172" s="2" t="str">
        <f>'[6]Cumulative Stats'!B205</f>
        <v>Jac</v>
      </c>
      <c r="M172" s="10">
        <f>'[6]Cumulative Stats'!C205</f>
        <v>1</v>
      </c>
      <c r="N172" s="10">
        <f>'[6]Cumulative Stats'!D205</f>
        <v>8</v>
      </c>
      <c r="O172" s="2">
        <f>'[6]Cumulative Stats'!E205</f>
        <v>0</v>
      </c>
      <c r="P172" s="10">
        <f>'[6]Cumulative Stats'!F205</f>
        <v>1</v>
      </c>
    </row>
    <row r="173" spans="1:16" x14ac:dyDescent="0.15">
      <c r="A173" s="2"/>
      <c r="B173" s="2"/>
      <c r="C173" s="2"/>
      <c r="D173" s="2"/>
      <c r="E173" s="10"/>
      <c r="F173" s="2"/>
      <c r="G173" s="2"/>
      <c r="H173" s="2"/>
      <c r="K173" s="2" t="str">
        <f>'[8]Cumulative Stats'!A201</f>
        <v>Major</v>
      </c>
      <c r="L173" s="2" t="str">
        <f>'[8]Cumulative Stats'!B201</f>
        <v>Mem</v>
      </c>
      <c r="M173" s="10">
        <f>'[8]Cumulative Stats'!C201</f>
        <v>1</v>
      </c>
      <c r="N173" s="10">
        <f>'[8]Cumulative Stats'!D201</f>
        <v>8</v>
      </c>
      <c r="O173" s="2">
        <f>'[8]Cumulative Stats'!E201</f>
        <v>0</v>
      </c>
      <c r="P173" s="10">
        <f>'[8]Cumulative Stats'!F201</f>
        <v>1</v>
      </c>
    </row>
    <row r="174" spans="1:16" x14ac:dyDescent="0.15">
      <c r="A174" s="2"/>
      <c r="B174" s="2"/>
      <c r="C174" s="2"/>
      <c r="D174" s="2"/>
      <c r="E174" s="10"/>
      <c r="F174" s="2"/>
      <c r="G174" s="2"/>
      <c r="H174" s="2"/>
      <c r="K174" s="2" t="str">
        <f>'[17]Cumulative Stats'!A204</f>
        <v>McCallister</v>
      </c>
      <c r="L174" s="2" t="str">
        <f>'[17]Cumulative Stats'!B204</f>
        <v>TB</v>
      </c>
      <c r="M174" s="10">
        <f>'[17]Cumulative Stats'!C204</f>
        <v>1</v>
      </c>
      <c r="N174" s="10">
        <f>'[17]Cumulative Stats'!D204</f>
        <v>8</v>
      </c>
      <c r="O174" s="2">
        <f>'[17]Cumulative Stats'!E204</f>
        <v>0</v>
      </c>
      <c r="P174" s="10">
        <f>'[17]Cumulative Stats'!F204</f>
        <v>1</v>
      </c>
    </row>
    <row r="175" spans="1:16" x14ac:dyDescent="0.15">
      <c r="A175" s="2"/>
      <c r="B175" s="2"/>
      <c r="C175" s="2"/>
      <c r="D175" s="2"/>
      <c r="E175" s="10"/>
      <c r="F175" s="2"/>
      <c r="G175" s="2"/>
      <c r="H175" s="2"/>
      <c r="K175" s="2" t="str">
        <f>'[18]Cumulative Stats'!A204</f>
        <v>Muller</v>
      </c>
      <c r="L175" s="2" t="str">
        <f>'[18]Cumulative Stats'!B204</f>
        <v>Was</v>
      </c>
      <c r="M175" s="10">
        <f>'[18]Cumulative Stats'!C204</f>
        <v>1</v>
      </c>
      <c r="N175" s="10">
        <f>'[18]Cumulative Stats'!D204</f>
        <v>8</v>
      </c>
      <c r="O175" s="2">
        <f>'[18]Cumulative Stats'!E204</f>
        <v>0</v>
      </c>
      <c r="P175" s="10">
        <f>'[18]Cumulative Stats'!F204</f>
        <v>1</v>
      </c>
    </row>
    <row r="176" spans="1:16" x14ac:dyDescent="0.15">
      <c r="A176" s="2"/>
      <c r="B176" s="2"/>
      <c r="C176" s="2"/>
      <c r="D176" s="2"/>
      <c r="E176" s="10"/>
      <c r="F176" s="2"/>
      <c r="G176" s="2"/>
      <c r="H176" s="2"/>
      <c r="K176" s="2" t="str">
        <f>'[6]Cumulative Stats'!A208</f>
        <v>Raines</v>
      </c>
      <c r="L176" s="2" t="str">
        <f>'[6]Cumulative Stats'!B208</f>
        <v>Jac</v>
      </c>
      <c r="M176" s="10">
        <f>'[6]Cumulative Stats'!C208</f>
        <v>1</v>
      </c>
      <c r="N176" s="10">
        <f>'[6]Cumulative Stats'!D208</f>
        <v>8</v>
      </c>
      <c r="O176" s="2">
        <f>'[6]Cumulative Stats'!E208</f>
        <v>0</v>
      </c>
      <c r="P176" s="10">
        <f>'[6]Cumulative Stats'!F208</f>
        <v>1</v>
      </c>
    </row>
    <row r="177" spans="1:16" x14ac:dyDescent="0.15">
      <c r="A177" s="2"/>
      <c r="B177" s="2"/>
      <c r="C177" s="2"/>
      <c r="D177" s="2"/>
      <c r="E177" s="10"/>
      <c r="F177" s="2"/>
      <c r="G177" s="2"/>
      <c r="H177" s="2"/>
      <c r="K177" s="2" t="str">
        <f>'[13]Cumulative Stats'!A210</f>
        <v>West</v>
      </c>
      <c r="L177" s="2" t="str">
        <f>'[13]Cumulative Stats'!B210</f>
        <v>Okl</v>
      </c>
      <c r="M177" s="10">
        <f>'[13]Cumulative Stats'!C210</f>
        <v>1</v>
      </c>
      <c r="N177" s="10">
        <f>'[13]Cumulative Stats'!D210</f>
        <v>8</v>
      </c>
      <c r="O177" s="2">
        <f>'[13]Cumulative Stats'!E210</f>
        <v>0</v>
      </c>
      <c r="P177" s="10">
        <f>'[13]Cumulative Stats'!F210</f>
        <v>1</v>
      </c>
    </row>
    <row r="178" spans="1:16" x14ac:dyDescent="0.15">
      <c r="A178" s="2"/>
      <c r="B178" s="2"/>
      <c r="C178" s="2"/>
      <c r="D178" s="2"/>
      <c r="E178" s="10"/>
      <c r="F178" s="2"/>
      <c r="G178" s="2"/>
      <c r="H178" s="2"/>
      <c r="K178" s="2" t="str">
        <f>'[2]Cumulative Stats'!A200</f>
        <v>Cugliari</v>
      </c>
      <c r="L178" s="2" t="str">
        <f>'[2]Cumulative Stats'!B200</f>
        <v>Bir</v>
      </c>
      <c r="M178" s="10">
        <f>'[2]Cumulative Stats'!C200</f>
        <v>1</v>
      </c>
      <c r="N178" s="10">
        <f>'[2]Cumulative Stats'!D200</f>
        <v>7</v>
      </c>
      <c r="O178" s="2">
        <f>'[2]Cumulative Stats'!E200</f>
        <v>0</v>
      </c>
      <c r="P178" s="10">
        <f>'[2]Cumulative Stats'!F200</f>
        <v>2.5</v>
      </c>
    </row>
    <row r="179" spans="1:16" x14ac:dyDescent="0.15">
      <c r="A179" s="2"/>
      <c r="B179" s="2"/>
      <c r="C179" s="2"/>
      <c r="D179" s="2"/>
      <c r="E179" s="10"/>
      <c r="F179" s="2"/>
      <c r="G179" s="2"/>
      <c r="H179" s="2"/>
      <c r="K179" s="2" t="str">
        <f>'[4]Cumulative Stats'!A199</f>
        <v>Edwards</v>
      </c>
      <c r="L179" s="2" t="str">
        <f>'[4]Cumulative Stats'!B199</f>
        <v>Den</v>
      </c>
      <c r="M179" s="10">
        <f>'[4]Cumulative Stats'!C199</f>
        <v>1</v>
      </c>
      <c r="N179" s="10">
        <f>'[4]Cumulative Stats'!D199</f>
        <v>7</v>
      </c>
      <c r="O179" s="2">
        <f>'[4]Cumulative Stats'!E199</f>
        <v>0</v>
      </c>
      <c r="P179" s="10">
        <f>'[4]Cumulative Stats'!F199</f>
        <v>1</v>
      </c>
    </row>
    <row r="180" spans="1:16" x14ac:dyDescent="0.15">
      <c r="A180" s="2"/>
      <c r="B180" s="2"/>
      <c r="C180" s="2"/>
      <c r="D180" s="2"/>
      <c r="E180" s="10"/>
      <c r="F180" s="2"/>
      <c r="G180" s="2"/>
      <c r="H180" s="2"/>
      <c r="K180" s="2" t="str">
        <f>'[14]Cumulative Stats'!A204</f>
        <v>Kugler</v>
      </c>
      <c r="L180" s="2" t="str">
        <f>'[14]Cumulative Stats'!B204</f>
        <v>Phi</v>
      </c>
      <c r="M180" s="10">
        <f>'[14]Cumulative Stats'!C204</f>
        <v>1</v>
      </c>
      <c r="N180" s="10">
        <f>'[14]Cumulative Stats'!D204</f>
        <v>7</v>
      </c>
      <c r="O180" s="2">
        <f>'[14]Cumulative Stats'!E204</f>
        <v>0</v>
      </c>
      <c r="P180" s="10">
        <f>'[14]Cumulative Stats'!F204</f>
        <v>3</v>
      </c>
    </row>
    <row r="181" spans="1:16" x14ac:dyDescent="0.15">
      <c r="A181" s="2"/>
      <c r="B181" s="2"/>
      <c r="C181" s="2"/>
      <c r="D181" s="2"/>
      <c r="E181" s="10"/>
      <c r="F181" s="2"/>
      <c r="G181" s="2"/>
      <c r="H181" s="2"/>
      <c r="K181" s="2" t="str">
        <f>'[6]Cumulative Stats'!A207</f>
        <v>Philyaw</v>
      </c>
      <c r="L181" s="2" t="str">
        <f>'[6]Cumulative Stats'!B207</f>
        <v>Jac</v>
      </c>
      <c r="M181" s="10">
        <f>'[6]Cumulative Stats'!C207</f>
        <v>1</v>
      </c>
      <c r="N181" s="10">
        <f>'[6]Cumulative Stats'!D207</f>
        <v>7</v>
      </c>
      <c r="O181" s="2">
        <f>'[6]Cumulative Stats'!E207</f>
        <v>0</v>
      </c>
      <c r="P181" s="10">
        <f>'[6]Cumulative Stats'!F207</f>
        <v>0.5</v>
      </c>
    </row>
    <row r="182" spans="1:16" x14ac:dyDescent="0.15">
      <c r="A182" s="2"/>
      <c r="B182" s="2"/>
      <c r="C182" s="2"/>
      <c r="D182" s="2"/>
      <c r="E182" s="10"/>
      <c r="F182" s="2"/>
      <c r="G182" s="2"/>
      <c r="H182" s="2"/>
      <c r="K182" s="2" t="str">
        <f>'[7]Cumulative Stats'!A203</f>
        <v>Robinson</v>
      </c>
      <c r="L182" s="2" t="str">
        <f>'[7]Cumulative Stats'!B203</f>
        <v>LA</v>
      </c>
      <c r="M182" s="10">
        <f>'[7]Cumulative Stats'!C203</f>
        <v>1</v>
      </c>
      <c r="N182" s="10">
        <f>'[7]Cumulative Stats'!D203</f>
        <v>7</v>
      </c>
      <c r="O182" s="2">
        <f>'[7]Cumulative Stats'!E203</f>
        <v>0</v>
      </c>
      <c r="P182" s="10">
        <f>'[7]Cumulative Stats'!F203</f>
        <v>1</v>
      </c>
    </row>
    <row r="183" spans="1:16" x14ac:dyDescent="0.15">
      <c r="A183" s="2"/>
      <c r="B183" s="2"/>
      <c r="C183" s="2"/>
      <c r="D183" s="2"/>
      <c r="E183" s="10"/>
      <c r="F183" s="2"/>
      <c r="G183" s="2"/>
      <c r="H183" s="2"/>
      <c r="K183" s="2" t="str">
        <f>'[9]Cumulative Stats'!A205</f>
        <v>Rose</v>
      </c>
      <c r="L183" s="2" t="str">
        <f>'[9]Cumulative Stats'!B205</f>
        <v>Mch</v>
      </c>
      <c r="M183" s="10">
        <f>'[9]Cumulative Stats'!C205</f>
        <v>1</v>
      </c>
      <c r="N183" s="10">
        <f>'[9]Cumulative Stats'!D205</f>
        <v>7</v>
      </c>
      <c r="O183" s="2">
        <f>'[9]Cumulative Stats'!E205</f>
        <v>0</v>
      </c>
      <c r="P183" s="10">
        <f>'[9]Cumulative Stats'!F205</f>
        <v>4</v>
      </c>
    </row>
    <row r="184" spans="1:16" x14ac:dyDescent="0.15">
      <c r="A184" s="2"/>
      <c r="B184" s="2"/>
      <c r="C184" s="2"/>
      <c r="D184" s="2"/>
      <c r="E184" s="10"/>
      <c r="F184" s="2"/>
      <c r="G184" s="2"/>
      <c r="H184" s="2"/>
      <c r="K184" s="2" t="str">
        <f>'[18]Cumulative Stats'!A208</f>
        <v>West</v>
      </c>
      <c r="L184" s="2" t="str">
        <f>'[18]Cumulative Stats'!B208</f>
        <v>Was</v>
      </c>
      <c r="M184" s="10">
        <f>'[18]Cumulative Stats'!C208</f>
        <v>1</v>
      </c>
      <c r="N184" s="10">
        <f>'[18]Cumulative Stats'!D208</f>
        <v>7</v>
      </c>
      <c r="O184" s="2">
        <f>'[18]Cumulative Stats'!E208</f>
        <v>0</v>
      </c>
      <c r="P184" s="10">
        <f>'[18]Cumulative Stats'!F208</f>
        <v>1</v>
      </c>
    </row>
    <row r="185" spans="1:16" x14ac:dyDescent="0.15">
      <c r="A185" s="2"/>
      <c r="B185" s="2"/>
      <c r="C185" s="2"/>
      <c r="D185" s="2"/>
      <c r="E185" s="10"/>
      <c r="F185" s="2"/>
      <c r="G185" s="2"/>
      <c r="H185" s="2"/>
      <c r="K185" s="2" t="str">
        <f>'[1]Cumulative Stats'!A204</f>
        <v>Young</v>
      </c>
      <c r="L185" s="2" t="str">
        <f>'[1]Cumulative Stats'!B204</f>
        <v>Arz</v>
      </c>
      <c r="M185" s="10">
        <f>'[1]Cumulative Stats'!C204</f>
        <v>1</v>
      </c>
      <c r="N185" s="10">
        <f>'[1]Cumulative Stats'!D204</f>
        <v>7</v>
      </c>
      <c r="O185" s="2">
        <f>'[1]Cumulative Stats'!E204</f>
        <v>0</v>
      </c>
      <c r="P185" s="10">
        <f>'[1]Cumulative Stats'!F204</f>
        <v>2</v>
      </c>
    </row>
    <row r="186" spans="1:16" x14ac:dyDescent="0.15">
      <c r="A186" s="2"/>
      <c r="B186" s="2"/>
      <c r="C186" s="2"/>
      <c r="D186" s="2"/>
      <c r="E186" s="10"/>
      <c r="F186" s="2"/>
      <c r="G186" s="2"/>
      <c r="H186" s="2"/>
      <c r="K186" s="2" t="str">
        <f>'[3]Cumulative Stats'!A196</f>
        <v>Fox</v>
      </c>
      <c r="L186" s="2" t="str">
        <f>'[3]Cumulative Stats'!B196</f>
        <v>Chi</v>
      </c>
      <c r="M186" s="10">
        <f>'[3]Cumulative Stats'!C196</f>
        <v>1</v>
      </c>
      <c r="N186" s="10">
        <f>'[3]Cumulative Stats'!D196</f>
        <v>6</v>
      </c>
      <c r="O186" s="2">
        <f>'[3]Cumulative Stats'!E196</f>
        <v>0</v>
      </c>
      <c r="P186" s="10">
        <f>'[3]Cumulative Stats'!F196</f>
        <v>1</v>
      </c>
    </row>
    <row r="187" spans="1:16" x14ac:dyDescent="0.15">
      <c r="A187" s="2"/>
      <c r="B187" s="2"/>
      <c r="C187" s="2"/>
      <c r="D187" s="2"/>
      <c r="E187" s="10"/>
      <c r="F187" s="2"/>
      <c r="G187" s="2"/>
      <c r="H187" s="2"/>
      <c r="K187" s="2" t="str">
        <f>'[9]Cumulative Stats'!A196</f>
        <v>Bentley,R</v>
      </c>
      <c r="L187" s="2" t="str">
        <f>'[9]Cumulative Stats'!B196</f>
        <v>Mch</v>
      </c>
      <c r="M187" s="10">
        <f>'[9]Cumulative Stats'!C196</f>
        <v>1</v>
      </c>
      <c r="N187" s="10">
        <f>'[9]Cumulative Stats'!D196</f>
        <v>5</v>
      </c>
      <c r="O187" s="2">
        <f>'[9]Cumulative Stats'!E196</f>
        <v>0</v>
      </c>
      <c r="P187" s="10">
        <f>'[9]Cumulative Stats'!F196</f>
        <v>1.5</v>
      </c>
    </row>
    <row r="188" spans="1:16" x14ac:dyDescent="0.15">
      <c r="A188" s="2"/>
      <c r="B188" s="2"/>
      <c r="C188" s="2"/>
      <c r="D188" s="2"/>
      <c r="E188" s="10"/>
      <c r="F188" s="2"/>
      <c r="G188" s="2"/>
      <c r="H188" s="2"/>
      <c r="K188" s="2" t="str">
        <f>'[6]Cumulative Stats'!A201</f>
        <v>Dinkel</v>
      </c>
      <c r="L188" s="2" t="str">
        <f>'[6]Cumulative Stats'!B201</f>
        <v>Jac</v>
      </c>
      <c r="M188" s="10">
        <f>'[6]Cumulative Stats'!C201</f>
        <v>1</v>
      </c>
      <c r="N188" s="10">
        <f>'[6]Cumulative Stats'!D201</f>
        <v>5</v>
      </c>
      <c r="O188" s="2">
        <f>'[6]Cumulative Stats'!E201</f>
        <v>0</v>
      </c>
      <c r="P188" s="10">
        <f>'[6]Cumulative Stats'!F201</f>
        <v>1</v>
      </c>
    </row>
    <row r="189" spans="1:16" x14ac:dyDescent="0.15">
      <c r="A189" s="2"/>
      <c r="B189" s="2"/>
      <c r="C189" s="2"/>
      <c r="D189" s="2"/>
      <c r="E189" s="10"/>
      <c r="F189" s="2"/>
      <c r="G189" s="2"/>
      <c r="H189" s="2"/>
      <c r="K189" s="2" t="str">
        <f>'[7]Cumulative Stats'!A198</f>
        <v>Forte</v>
      </c>
      <c r="L189" s="2" t="str">
        <f>'[7]Cumulative Stats'!B198</f>
        <v>LA</v>
      </c>
      <c r="M189" s="10">
        <f>'[7]Cumulative Stats'!C198</f>
        <v>1</v>
      </c>
      <c r="N189" s="10">
        <f>'[7]Cumulative Stats'!D198</f>
        <v>5</v>
      </c>
      <c r="O189" s="2">
        <f>'[7]Cumulative Stats'!E198</f>
        <v>0</v>
      </c>
      <c r="P189" s="10">
        <f>'[7]Cumulative Stats'!F198</f>
        <v>3</v>
      </c>
    </row>
    <row r="190" spans="1:16" x14ac:dyDescent="0.15">
      <c r="A190" s="2"/>
      <c r="B190" s="2"/>
      <c r="C190" s="2"/>
      <c r="D190" s="2"/>
      <c r="E190" s="10"/>
      <c r="F190" s="2"/>
      <c r="G190" s="2"/>
      <c r="H190" s="2"/>
      <c r="K190" s="2" t="str">
        <f>'[12]Cumulative Stats'!A199</f>
        <v>Jefferson</v>
      </c>
      <c r="L190" s="2" t="str">
        <f>'[12]Cumulative Stats'!B199</f>
        <v>Oak</v>
      </c>
      <c r="M190" s="10">
        <f>'[12]Cumulative Stats'!C199</f>
        <v>1</v>
      </c>
      <c r="N190" s="10">
        <f>'[12]Cumulative Stats'!D199</f>
        <v>5</v>
      </c>
      <c r="O190" s="2">
        <f>'[12]Cumulative Stats'!E199</f>
        <v>0</v>
      </c>
      <c r="P190" s="10">
        <f>'[12]Cumulative Stats'!F199</f>
        <v>1</v>
      </c>
    </row>
    <row r="191" spans="1:16" x14ac:dyDescent="0.15">
      <c r="A191" s="2"/>
      <c r="B191" s="2"/>
      <c r="C191" s="2"/>
      <c r="D191" s="2"/>
      <c r="E191" s="10"/>
      <c r="F191" s="2"/>
      <c r="G191" s="2"/>
      <c r="H191" s="2"/>
      <c r="K191" s="2" t="str">
        <f>'[12]Cumulative Stats'!A205</f>
        <v>Moore,T</v>
      </c>
      <c r="L191" s="2" t="str">
        <f>'[12]Cumulative Stats'!B205</f>
        <v>Oak</v>
      </c>
      <c r="M191" s="10">
        <f>'[12]Cumulative Stats'!C205</f>
        <v>1</v>
      </c>
      <c r="N191" s="10">
        <f>'[12]Cumulative Stats'!D205</f>
        <v>5</v>
      </c>
      <c r="O191" s="2">
        <f>'[12]Cumulative Stats'!E205</f>
        <v>0</v>
      </c>
      <c r="P191" s="10">
        <f>'[12]Cumulative Stats'!F205</f>
        <v>0.5</v>
      </c>
    </row>
    <row r="192" spans="1:16" x14ac:dyDescent="0.15">
      <c r="A192" s="2"/>
      <c r="B192" s="2"/>
      <c r="C192" s="2"/>
      <c r="D192" s="2"/>
      <c r="E192" s="10"/>
      <c r="F192" s="2"/>
      <c r="G192" s="2"/>
      <c r="H192" s="2"/>
      <c r="K192" s="2" t="str">
        <f>'[11]Cumulative Stats'!A196</f>
        <v>Baylis</v>
      </c>
      <c r="L192" s="2" t="str">
        <f>'[11]Cumulative Stats'!B196</f>
        <v>NO</v>
      </c>
      <c r="M192" s="10">
        <f>'[11]Cumulative Stats'!C196</f>
        <v>1</v>
      </c>
      <c r="N192" s="10">
        <f>'[11]Cumulative Stats'!D196</f>
        <v>4</v>
      </c>
      <c r="O192" s="2">
        <f>'[11]Cumulative Stats'!E196</f>
        <v>0</v>
      </c>
      <c r="P192" s="10">
        <f>'[11]Cumulative Stats'!F196</f>
        <v>4</v>
      </c>
    </row>
    <row r="193" spans="1:16" x14ac:dyDescent="0.15">
      <c r="A193" s="2"/>
      <c r="B193" s="2"/>
      <c r="C193" s="2"/>
      <c r="D193" s="2"/>
      <c r="E193" s="10"/>
      <c r="F193" s="2"/>
      <c r="G193" s="2"/>
      <c r="H193" s="2"/>
      <c r="K193" s="2" t="str">
        <f>'[8]Cumulative Stats'!A199</f>
        <v>Jeffers</v>
      </c>
      <c r="L193" s="2" t="str">
        <f>'[8]Cumulative Stats'!B199</f>
        <v>Mem</v>
      </c>
      <c r="M193" s="10">
        <f>'[8]Cumulative Stats'!C199</f>
        <v>1</v>
      </c>
      <c r="N193" s="10">
        <f>'[8]Cumulative Stats'!D199</f>
        <v>4</v>
      </c>
      <c r="O193" s="2">
        <f>'[8]Cumulative Stats'!E199</f>
        <v>0</v>
      </c>
      <c r="P193" s="10">
        <f>'[8]Cumulative Stats'!F199</f>
        <v>1.5</v>
      </c>
    </row>
    <row r="194" spans="1:16" x14ac:dyDescent="0.15">
      <c r="A194" s="2"/>
      <c r="B194" s="2"/>
      <c r="C194" s="2"/>
      <c r="D194" s="2"/>
      <c r="E194" s="10"/>
      <c r="F194" s="2"/>
      <c r="G194" s="2"/>
      <c r="H194" s="2"/>
      <c r="K194" s="2" t="str">
        <f>'[17]Cumulative Stats'!A206</f>
        <v>Piurowski</v>
      </c>
      <c r="L194" s="2" t="str">
        <f>'[17]Cumulative Stats'!B206</f>
        <v>TB</v>
      </c>
      <c r="M194" s="10">
        <f>'[17]Cumulative Stats'!C206</f>
        <v>1</v>
      </c>
      <c r="N194" s="10">
        <f>'[17]Cumulative Stats'!D206</f>
        <v>4</v>
      </c>
      <c r="O194" s="2">
        <f>'[17]Cumulative Stats'!E206</f>
        <v>0</v>
      </c>
      <c r="P194" s="10">
        <f>'[17]Cumulative Stats'!F206</f>
        <v>1</v>
      </c>
    </row>
    <row r="195" spans="1:16" x14ac:dyDescent="0.15">
      <c r="A195" s="2"/>
      <c r="B195" s="2"/>
      <c r="C195" s="2"/>
      <c r="D195" s="2"/>
      <c r="E195" s="10"/>
      <c r="F195" s="2"/>
      <c r="G195" s="2"/>
      <c r="H195" s="2"/>
      <c r="K195" s="2" t="str">
        <f>'[16]Cumulative Stats'!A200</f>
        <v>D'Amico</v>
      </c>
      <c r="L195" s="2" t="str">
        <f>'[16]Cumulative Stats'!B200</f>
        <v>SA</v>
      </c>
      <c r="M195" s="10">
        <f>'[16]Cumulative Stats'!C200</f>
        <v>1</v>
      </c>
      <c r="N195" s="10">
        <f>'[16]Cumulative Stats'!D200</f>
        <v>3</v>
      </c>
      <c r="O195" s="2">
        <f>'[16]Cumulative Stats'!E200</f>
        <v>0</v>
      </c>
      <c r="P195" s="10">
        <f>'[16]Cumulative Stats'!F200</f>
        <v>1</v>
      </c>
    </row>
    <row r="196" spans="1:16" x14ac:dyDescent="0.15">
      <c r="A196" s="2"/>
      <c r="B196" s="2"/>
      <c r="C196" s="2"/>
      <c r="D196" s="2"/>
      <c r="E196" s="10"/>
      <c r="F196" s="2"/>
      <c r="G196" s="2"/>
      <c r="H196" s="2"/>
      <c r="K196" s="2" t="str">
        <f>'[9]Cumulative Stats'!A202</f>
        <v>Hayes</v>
      </c>
      <c r="L196" s="2" t="str">
        <f>'[9]Cumulative Stats'!B202</f>
        <v>Mch</v>
      </c>
      <c r="M196" s="10">
        <f>'[9]Cumulative Stats'!C202</f>
        <v>1</v>
      </c>
      <c r="N196" s="10">
        <f>'[9]Cumulative Stats'!D202</f>
        <v>3</v>
      </c>
      <c r="O196" s="2">
        <f>'[9]Cumulative Stats'!E202</f>
        <v>0</v>
      </c>
      <c r="P196" s="10">
        <f>'[9]Cumulative Stats'!F202</f>
        <v>0.5</v>
      </c>
    </row>
    <row r="197" spans="1:16" x14ac:dyDescent="0.15">
      <c r="A197" s="2"/>
      <c r="B197" s="2"/>
      <c r="C197" s="2"/>
      <c r="D197" s="2"/>
      <c r="E197" s="10"/>
      <c r="F197" s="2"/>
      <c r="G197" s="2"/>
      <c r="H197" s="2"/>
      <c r="K197" s="2" t="str">
        <f>'[4]Cumulative Stats'!A204</f>
        <v>Matthews,Bi</v>
      </c>
      <c r="L197" s="2" t="str">
        <f>'[4]Cumulative Stats'!B204</f>
        <v>Den</v>
      </c>
      <c r="M197" s="10">
        <f>'[4]Cumulative Stats'!C204</f>
        <v>1</v>
      </c>
      <c r="N197" s="10">
        <f>'[4]Cumulative Stats'!D204</f>
        <v>2</v>
      </c>
      <c r="O197" s="2">
        <f>'[4]Cumulative Stats'!E204</f>
        <v>0</v>
      </c>
      <c r="P197" s="10">
        <f>'[4]Cumulative Stats'!F204</f>
        <v>1</v>
      </c>
    </row>
    <row r="198" spans="1:16" x14ac:dyDescent="0.15">
      <c r="A198" s="2"/>
      <c r="B198" s="2"/>
      <c r="C198" s="2"/>
      <c r="D198" s="2"/>
      <c r="E198" s="10"/>
      <c r="F198" s="2"/>
      <c r="G198" s="2"/>
      <c r="H198" s="2"/>
      <c r="K198" s="2" t="str">
        <f>'[5]Cumulative Stats'!A201</f>
        <v>Davis</v>
      </c>
      <c r="L198" s="2" t="str">
        <f>'[5]Cumulative Stats'!B201</f>
        <v>Hou</v>
      </c>
      <c r="M198" s="10">
        <f>'[5]Cumulative Stats'!C201</f>
        <v>1</v>
      </c>
      <c r="N198" s="10">
        <f>'[5]Cumulative Stats'!D201</f>
        <v>1</v>
      </c>
      <c r="O198" s="2">
        <f>'[5]Cumulative Stats'!E201</f>
        <v>0</v>
      </c>
      <c r="P198" s="10">
        <f>'[5]Cumulative Stats'!F201</f>
        <v>1</v>
      </c>
    </row>
    <row r="199" spans="1:16" x14ac:dyDescent="0.15">
      <c r="A199" s="2"/>
      <c r="B199" s="2"/>
      <c r="C199" s="2"/>
      <c r="D199" s="2"/>
      <c r="E199" s="10"/>
      <c r="F199" s="2"/>
      <c r="G199" s="2"/>
      <c r="H199" s="2"/>
      <c r="K199" s="2" t="str">
        <f>'[13]Cumulative Stats'!A206</f>
        <v>Mitchell</v>
      </c>
      <c r="L199" s="2" t="str">
        <f>'[13]Cumulative Stats'!B206</f>
        <v>Okl</v>
      </c>
      <c r="M199" s="10">
        <f>'[13]Cumulative Stats'!C206</f>
        <v>1</v>
      </c>
      <c r="N199" s="10">
        <f>'[13]Cumulative Stats'!D206</f>
        <v>1</v>
      </c>
      <c r="O199" s="2">
        <f>'[13]Cumulative Stats'!E206</f>
        <v>0</v>
      </c>
      <c r="P199" s="10">
        <f>'[13]Cumulative Stats'!F206</f>
        <v>1</v>
      </c>
    </row>
    <row r="200" spans="1:16" x14ac:dyDescent="0.15">
      <c r="A200" s="2"/>
      <c r="B200" s="2"/>
      <c r="C200" s="2"/>
      <c r="D200" s="2"/>
      <c r="E200" s="10"/>
      <c r="F200" s="2"/>
      <c r="G200" s="2"/>
      <c r="H200" s="2"/>
      <c r="K200" s="2" t="str">
        <f>'[17]Cumulative Stats'!A195</f>
        <v>Anderson,D</v>
      </c>
      <c r="L200" s="2" t="str">
        <f>'[17]Cumulative Stats'!B195</f>
        <v>TB</v>
      </c>
      <c r="M200" s="10">
        <f>'[17]Cumulative Stats'!C195</f>
        <v>1</v>
      </c>
      <c r="N200" s="10">
        <f>'[17]Cumulative Stats'!D195</f>
        <v>0</v>
      </c>
      <c r="O200" s="2">
        <f>'[17]Cumulative Stats'!E195</f>
        <v>0</v>
      </c>
      <c r="P200" s="10">
        <f>'[17]Cumulative Stats'!F195</f>
        <v>1</v>
      </c>
    </row>
    <row r="201" spans="1:16" x14ac:dyDescent="0.15">
      <c r="A201" s="2"/>
      <c r="B201" s="2"/>
      <c r="C201" s="2"/>
      <c r="D201" s="2"/>
      <c r="E201" s="10"/>
      <c r="F201" s="2"/>
      <c r="G201" s="2"/>
      <c r="H201" s="2"/>
      <c r="K201" s="2" t="str">
        <f>'[6]Cumulative Stats'!A196</f>
        <v>Brown,V</v>
      </c>
      <c r="L201" s="2" t="str">
        <f>'[6]Cumulative Stats'!B196</f>
        <v>Jac</v>
      </c>
      <c r="M201" s="10">
        <f>'[6]Cumulative Stats'!C196</f>
        <v>1</v>
      </c>
      <c r="N201" s="10">
        <f>'[6]Cumulative Stats'!D196</f>
        <v>0</v>
      </c>
      <c r="O201" s="2">
        <f>'[6]Cumulative Stats'!E196</f>
        <v>0</v>
      </c>
      <c r="P201" s="10">
        <f>'[6]Cumulative Stats'!F196</f>
        <v>2</v>
      </c>
    </row>
    <row r="202" spans="1:16" x14ac:dyDescent="0.15">
      <c r="A202" s="2"/>
      <c r="B202" s="2"/>
      <c r="C202" s="2"/>
      <c r="D202" s="2"/>
      <c r="E202" s="10"/>
      <c r="F202" s="2"/>
      <c r="G202" s="2"/>
      <c r="H202" s="2"/>
      <c r="K202" s="2" t="str">
        <f>'[14]Cumulative Stats'!A196</f>
        <v>Bunting</v>
      </c>
      <c r="L202" s="2" t="str">
        <f>'[14]Cumulative Stats'!B196</f>
        <v>Phi</v>
      </c>
      <c r="M202" s="10">
        <f>'[14]Cumulative Stats'!C196</f>
        <v>1</v>
      </c>
      <c r="N202" s="10">
        <f>'[14]Cumulative Stats'!D196</f>
        <v>0</v>
      </c>
      <c r="O202" s="2">
        <f>'[14]Cumulative Stats'!E196</f>
        <v>0</v>
      </c>
      <c r="P202" s="10">
        <f>'[14]Cumulative Stats'!F196</f>
        <v>1</v>
      </c>
    </row>
    <row r="203" spans="1:16" x14ac:dyDescent="0.15">
      <c r="A203" s="2"/>
      <c r="B203" s="2"/>
      <c r="C203" s="2"/>
      <c r="D203" s="2"/>
      <c r="E203" s="10"/>
      <c r="F203" s="2"/>
      <c r="G203" s="2"/>
      <c r="H203" s="2"/>
      <c r="K203" s="2" t="str">
        <f>'[1]Cumulative Stats'!A198</f>
        <v>Hickman</v>
      </c>
      <c r="L203" s="2" t="str">
        <f>'[1]Cumulative Stats'!B198</f>
        <v>Arz</v>
      </c>
      <c r="M203" s="10">
        <f>'[1]Cumulative Stats'!C198</f>
        <v>1</v>
      </c>
      <c r="N203" s="10">
        <f>'[1]Cumulative Stats'!D198</f>
        <v>0</v>
      </c>
      <c r="O203" s="2">
        <f>'[1]Cumulative Stats'!E198</f>
        <v>0</v>
      </c>
      <c r="P203" s="10">
        <f>'[1]Cumulative Stats'!F198</f>
        <v>1</v>
      </c>
    </row>
    <row r="204" spans="1:16" x14ac:dyDescent="0.15">
      <c r="A204" s="2"/>
      <c r="B204" s="2"/>
      <c r="C204" s="2"/>
      <c r="D204" s="2"/>
      <c r="E204" s="10"/>
      <c r="F204" s="2"/>
      <c r="G204" s="2"/>
      <c r="H204" s="2"/>
      <c r="K204" s="2" t="str">
        <f>'[10]Cumulative Stats'!A204</f>
        <v>Woodland</v>
      </c>
      <c r="L204" s="2" t="str">
        <f>'[10]Cumulative Stats'!B204</f>
        <v>NJ</v>
      </c>
      <c r="M204" s="10">
        <f>'[10]Cumulative Stats'!C204</f>
        <v>0.5</v>
      </c>
      <c r="N204" s="10">
        <f>'[10]Cumulative Stats'!D204</f>
        <v>7</v>
      </c>
      <c r="O204" s="2">
        <f>'[10]Cumulative Stats'!E204</f>
        <v>0</v>
      </c>
      <c r="P204" s="10">
        <f>'[10]Cumulative Stats'!F204</f>
        <v>3.5</v>
      </c>
    </row>
    <row r="205" spans="1:16" x14ac:dyDescent="0.15">
      <c r="A205" s="2"/>
      <c r="B205" s="2"/>
      <c r="C205" s="2"/>
      <c r="D205" s="2"/>
      <c r="E205" s="10"/>
      <c r="F205" s="2"/>
      <c r="G205" s="2"/>
      <c r="H205" s="2"/>
      <c r="K205" s="2" t="str">
        <f>'[17]Cumulative Stats'!A199</f>
        <v>Clark,K</v>
      </c>
      <c r="L205" s="2" t="str">
        <f>'[17]Cumulative Stats'!B199</f>
        <v>TB</v>
      </c>
      <c r="M205" s="10">
        <f>'[17]Cumulative Stats'!C199</f>
        <v>0.5</v>
      </c>
      <c r="N205" s="10">
        <f>'[17]Cumulative Stats'!D199</f>
        <v>6.5</v>
      </c>
      <c r="O205" s="2">
        <f>'[17]Cumulative Stats'!E199</f>
        <v>0</v>
      </c>
      <c r="P205" s="10">
        <f>'[17]Cumulative Stats'!F199</f>
        <v>1.5</v>
      </c>
    </row>
    <row r="206" spans="1:16" x14ac:dyDescent="0.15">
      <c r="A206" s="2"/>
      <c r="B206" s="2"/>
      <c r="C206" s="2"/>
      <c r="D206" s="2"/>
      <c r="E206" s="10"/>
      <c r="F206" s="2"/>
      <c r="G206" s="2"/>
      <c r="H206" s="2"/>
      <c r="K206" s="2" t="str">
        <f>'[10]Cumulative Stats'!A198</f>
        <v>LeClair</v>
      </c>
      <c r="L206" s="2" t="str">
        <f>'[10]Cumulative Stats'!B198</f>
        <v>NJ</v>
      </c>
      <c r="M206" s="10">
        <f>'[10]Cumulative Stats'!C198</f>
        <v>0.5</v>
      </c>
      <c r="N206" s="10">
        <f>'[10]Cumulative Stats'!D198</f>
        <v>4.5</v>
      </c>
      <c r="O206" s="2">
        <f>'[10]Cumulative Stats'!E198</f>
        <v>0</v>
      </c>
      <c r="P206" s="10">
        <f>'[10]Cumulative Stats'!F198</f>
        <v>2</v>
      </c>
    </row>
    <row r="207" spans="1:16" x14ac:dyDescent="0.15">
      <c r="A207" s="2"/>
      <c r="B207" s="2"/>
      <c r="C207" s="2"/>
      <c r="D207" s="2"/>
      <c r="E207" s="10"/>
      <c r="F207" s="2"/>
      <c r="G207" s="2"/>
      <c r="H207" s="2"/>
      <c r="K207" s="2" t="str">
        <f>'[8]Cumulative Stats'!A200</f>
        <v>Love</v>
      </c>
      <c r="L207" s="2" t="str">
        <f>'[8]Cumulative Stats'!B200</f>
        <v>Mem</v>
      </c>
      <c r="M207" s="10">
        <f>'[8]Cumulative Stats'!C200</f>
        <v>0.5</v>
      </c>
      <c r="N207" s="10">
        <f>'[8]Cumulative Stats'!D200</f>
        <v>4.5</v>
      </c>
      <c r="O207" s="2">
        <f>'[8]Cumulative Stats'!E200</f>
        <v>0</v>
      </c>
      <c r="P207" s="10">
        <f>'[8]Cumulative Stats'!F200</f>
        <v>2</v>
      </c>
    </row>
    <row r="208" spans="1:16" x14ac:dyDescent="0.15">
      <c r="A208" s="2"/>
      <c r="B208" s="2"/>
      <c r="C208" s="2"/>
      <c r="D208" s="2"/>
      <c r="E208" s="10"/>
      <c r="F208" s="2"/>
      <c r="G208" s="2"/>
      <c r="H208" s="2"/>
      <c r="K208" s="2" t="str">
        <f>'[11]Cumulative Stats'!A201</f>
        <v>Merrell</v>
      </c>
      <c r="L208" s="2" t="str">
        <f>'[11]Cumulative Stats'!B201</f>
        <v>NO</v>
      </c>
      <c r="M208" s="10">
        <f>'[11]Cumulative Stats'!C201</f>
        <v>0.5</v>
      </c>
      <c r="N208" s="10">
        <f>'[11]Cumulative Stats'!D201</f>
        <v>3</v>
      </c>
      <c r="O208" s="2">
        <f>'[11]Cumulative Stats'!E201</f>
        <v>0</v>
      </c>
      <c r="P208" s="10">
        <f>'[11]Cumulative Stats'!F201</f>
        <v>1</v>
      </c>
    </row>
    <row r="209" spans="1:16" x14ac:dyDescent="0.15">
      <c r="A209" s="2"/>
      <c r="B209" s="2"/>
      <c r="C209" s="2"/>
      <c r="D209" s="2"/>
      <c r="E209" s="10"/>
      <c r="F209" s="2"/>
      <c r="G209" s="2"/>
      <c r="H209" s="2"/>
      <c r="K209" s="2" t="str">
        <f>'[11]Cumulative Stats'!A203</f>
        <v>Phillips</v>
      </c>
      <c r="L209" s="2" t="str">
        <f>'[11]Cumulative Stats'!B203</f>
        <v>NO</v>
      </c>
      <c r="M209" s="10">
        <f>'[11]Cumulative Stats'!C203</f>
        <v>0.5</v>
      </c>
      <c r="N209" s="10">
        <f>'[11]Cumulative Stats'!D203</f>
        <v>3</v>
      </c>
      <c r="O209" s="2">
        <f>'[11]Cumulative Stats'!E203</f>
        <v>0</v>
      </c>
      <c r="P209" s="10">
        <f>'[11]Cumulative Stats'!F203</f>
        <v>1</v>
      </c>
    </row>
    <row r="210" spans="1:16" x14ac:dyDescent="0.15">
      <c r="A210" s="2"/>
      <c r="B210" s="2"/>
      <c r="C210" s="2"/>
      <c r="D210" s="2"/>
      <c r="E210" s="10"/>
      <c r="F210" s="2"/>
      <c r="G210" s="2"/>
      <c r="H210" s="2"/>
      <c r="K210" s="2" t="str">
        <f>'[17]Cumulative Stats'!A196</f>
        <v>Benson</v>
      </c>
      <c r="L210" s="2" t="str">
        <f>'[17]Cumulative Stats'!B196</f>
        <v>TB</v>
      </c>
      <c r="M210" s="10">
        <f>'[17]Cumulative Stats'!C196</f>
        <v>0</v>
      </c>
      <c r="N210" s="10">
        <f>'[17]Cumulative Stats'!D196</f>
        <v>0</v>
      </c>
      <c r="O210" s="2">
        <f>'[17]Cumulative Stats'!E196</f>
        <v>0</v>
      </c>
      <c r="P210" s="10">
        <f>'[17]Cumulative Stats'!F196</f>
        <v>1</v>
      </c>
    </row>
    <row r="211" spans="1:16" x14ac:dyDescent="0.15">
      <c r="A211" s="2"/>
      <c r="B211" s="2"/>
      <c r="C211" s="2"/>
      <c r="D211" s="2"/>
      <c r="E211" s="10"/>
      <c r="F211" s="2"/>
      <c r="G211" s="2"/>
      <c r="H211" s="2"/>
      <c r="K211" s="2" t="str">
        <f>'[2]Cumulative Stats'!A197</f>
        <v>Boren</v>
      </c>
      <c r="L211" s="2" t="str">
        <f>'[2]Cumulative Stats'!B197</f>
        <v>Bir</v>
      </c>
      <c r="M211" s="10">
        <f>'[2]Cumulative Stats'!C197</f>
        <v>0</v>
      </c>
      <c r="N211" s="10">
        <f>'[2]Cumulative Stats'!D197</f>
        <v>0</v>
      </c>
      <c r="O211" s="2">
        <f>'[2]Cumulative Stats'!E197</f>
        <v>0</v>
      </c>
      <c r="P211" s="10">
        <f>'[2]Cumulative Stats'!F197</f>
        <v>0.5</v>
      </c>
    </row>
    <row r="212" spans="1:16" x14ac:dyDescent="0.15">
      <c r="A212" s="2"/>
      <c r="B212" s="2"/>
      <c r="C212" s="2"/>
      <c r="D212" s="2"/>
      <c r="E212" s="10"/>
      <c r="F212" s="2"/>
      <c r="G212" s="2"/>
      <c r="H212" s="2"/>
      <c r="K212" s="2" t="str">
        <f>'[14]Cumulative Stats'!A195</f>
        <v>Brooks</v>
      </c>
      <c r="L212" s="2" t="str">
        <f>'[14]Cumulative Stats'!B195</f>
        <v>Phi</v>
      </c>
      <c r="M212" s="10">
        <f>'[14]Cumulative Stats'!C195</f>
        <v>0</v>
      </c>
      <c r="N212" s="10">
        <f>'[14]Cumulative Stats'!D195</f>
        <v>0</v>
      </c>
      <c r="O212" s="2">
        <f>'[14]Cumulative Stats'!E195</f>
        <v>0</v>
      </c>
      <c r="P212" s="10">
        <f>'[14]Cumulative Stats'!F195</f>
        <v>1</v>
      </c>
    </row>
    <row r="213" spans="1:16" x14ac:dyDescent="0.15">
      <c r="A213" s="2"/>
      <c r="B213" s="2"/>
      <c r="C213" s="2"/>
      <c r="D213" s="2"/>
      <c r="E213" s="10"/>
      <c r="F213" s="2"/>
      <c r="G213" s="2"/>
      <c r="H213" s="2"/>
      <c r="K213" s="2" t="str">
        <f>'[4]Cumulative Stats'!A198</f>
        <v>Bungartz</v>
      </c>
      <c r="L213" s="2" t="str">
        <f>'[4]Cumulative Stats'!B198</f>
        <v>Den</v>
      </c>
      <c r="M213" s="10">
        <f>'[4]Cumulative Stats'!C198</f>
        <v>0</v>
      </c>
      <c r="N213" s="10">
        <f>'[4]Cumulative Stats'!D198</f>
        <v>0</v>
      </c>
      <c r="O213" s="2">
        <f>'[4]Cumulative Stats'!E198</f>
        <v>0</v>
      </c>
      <c r="P213" s="10">
        <f>'[4]Cumulative Stats'!F198</f>
        <v>0.5</v>
      </c>
    </row>
    <row r="214" spans="1:16" x14ac:dyDescent="0.15">
      <c r="A214" s="2"/>
      <c r="B214" s="2"/>
      <c r="C214" s="2"/>
      <c r="D214" s="2"/>
      <c r="E214" s="10"/>
      <c r="F214" s="2"/>
      <c r="G214" s="2"/>
      <c r="H214" s="2"/>
      <c r="K214" s="2" t="str">
        <f>'[6]Cumulative Stats'!A197</f>
        <v>Cesare</v>
      </c>
      <c r="L214" s="2" t="str">
        <f>'[6]Cumulative Stats'!B197</f>
        <v>Jac</v>
      </c>
      <c r="M214" s="10">
        <f>'[6]Cumulative Stats'!C197</f>
        <v>0</v>
      </c>
      <c r="N214" s="10">
        <f>'[6]Cumulative Stats'!D197</f>
        <v>0</v>
      </c>
      <c r="O214" s="2">
        <f>'[6]Cumulative Stats'!E197</f>
        <v>0</v>
      </c>
      <c r="P214" s="10">
        <f>'[6]Cumulative Stats'!F197</f>
        <v>1</v>
      </c>
    </row>
    <row r="215" spans="1:16" x14ac:dyDescent="0.15">
      <c r="A215" s="2"/>
      <c r="B215" s="2"/>
      <c r="C215" s="2"/>
      <c r="D215" s="2"/>
      <c r="E215" s="10"/>
      <c r="F215" s="2"/>
      <c r="G215" s="2"/>
      <c r="H215" s="2"/>
      <c r="K215" s="2" t="str">
        <f>'[9]Cumulative Stats'!A199</f>
        <v>Cokeley</v>
      </c>
      <c r="L215" s="2" t="str">
        <f>'[9]Cumulative Stats'!B199</f>
        <v>Mch</v>
      </c>
      <c r="M215" s="10">
        <f>'[9]Cumulative Stats'!C199</f>
        <v>0</v>
      </c>
      <c r="N215" s="10">
        <f>'[9]Cumulative Stats'!D199</f>
        <v>0</v>
      </c>
      <c r="O215" s="2">
        <f>'[9]Cumulative Stats'!E199</f>
        <v>0</v>
      </c>
      <c r="P215" s="10">
        <f>'[9]Cumulative Stats'!F199</f>
        <v>1</v>
      </c>
    </row>
    <row r="216" spans="1:16" x14ac:dyDescent="0.15">
      <c r="A216" s="2"/>
      <c r="B216" s="2"/>
      <c r="C216" s="2"/>
      <c r="D216" s="2"/>
      <c r="E216" s="10"/>
      <c r="F216" s="2"/>
      <c r="G216" s="2"/>
      <c r="H216" s="2"/>
      <c r="K216" s="2" t="str">
        <f>'[13]Cumulative Stats'!A198</f>
        <v>Cole</v>
      </c>
      <c r="L216" s="2" t="str">
        <f>'[13]Cumulative Stats'!B198</f>
        <v>Okl</v>
      </c>
      <c r="M216" s="10">
        <f>'[13]Cumulative Stats'!C198</f>
        <v>0</v>
      </c>
      <c r="N216" s="10">
        <f>'[13]Cumulative Stats'!D198</f>
        <v>0</v>
      </c>
      <c r="O216" s="2">
        <f>'[13]Cumulative Stats'!E198</f>
        <v>0</v>
      </c>
      <c r="P216" s="10">
        <f>'[13]Cumulative Stats'!F198</f>
        <v>0.5</v>
      </c>
    </row>
    <row r="217" spans="1:16" x14ac:dyDescent="0.15">
      <c r="A217" s="2"/>
      <c r="B217" s="2"/>
      <c r="C217" s="2"/>
      <c r="D217" s="2"/>
      <c r="E217" s="10"/>
      <c r="F217" s="2"/>
      <c r="G217" s="2"/>
      <c r="H217" s="2"/>
      <c r="K217" s="2" t="str">
        <f>'[6]Cumulative Stats'!A200</f>
        <v>Courtney</v>
      </c>
      <c r="L217" s="2" t="str">
        <f>'[6]Cumulative Stats'!B200</f>
        <v>Jac</v>
      </c>
      <c r="M217" s="10">
        <f>'[6]Cumulative Stats'!C200</f>
        <v>0</v>
      </c>
      <c r="N217" s="10">
        <f>'[6]Cumulative Stats'!D200</f>
        <v>0</v>
      </c>
      <c r="O217" s="2">
        <f>'[6]Cumulative Stats'!E200</f>
        <v>0</v>
      </c>
      <c r="P217" s="10">
        <f>'[6]Cumulative Stats'!F200</f>
        <v>1</v>
      </c>
    </row>
    <row r="218" spans="1:16" x14ac:dyDescent="0.15">
      <c r="A218" s="2"/>
      <c r="B218" s="2"/>
      <c r="C218" s="2"/>
      <c r="D218" s="2"/>
      <c r="E218" s="10"/>
      <c r="F218" s="2"/>
      <c r="G218" s="2"/>
      <c r="H218" s="2"/>
      <c r="K218" s="2" t="str">
        <f>'[3]Cumulative Stats'!A197</f>
        <v>Gabrielson</v>
      </c>
      <c r="L218" s="2" t="str">
        <f>'[3]Cumulative Stats'!B197</f>
        <v>Chi</v>
      </c>
      <c r="M218" s="10">
        <f>'[3]Cumulative Stats'!C197</f>
        <v>0</v>
      </c>
      <c r="N218" s="10">
        <f>'[3]Cumulative Stats'!D197</f>
        <v>0</v>
      </c>
      <c r="O218" s="2">
        <f>'[3]Cumulative Stats'!E197</f>
        <v>0</v>
      </c>
      <c r="P218" s="10">
        <f>'[3]Cumulative Stats'!F197</f>
        <v>1</v>
      </c>
    </row>
    <row r="219" spans="1:16" x14ac:dyDescent="0.15">
      <c r="A219" s="2"/>
      <c r="B219" s="2"/>
      <c r="C219" s="2"/>
      <c r="D219" s="2"/>
      <c r="E219" s="10"/>
      <c r="F219" s="2"/>
      <c r="G219" s="2"/>
      <c r="H219" s="2"/>
      <c r="K219" s="2" t="str">
        <f>'[2]Cumulative Stats'!A201</f>
        <v>Gary</v>
      </c>
      <c r="L219" s="2" t="str">
        <f>'[2]Cumulative Stats'!B201</f>
        <v>Bir</v>
      </c>
      <c r="M219" s="10">
        <f>'[2]Cumulative Stats'!C201</f>
        <v>0</v>
      </c>
      <c r="N219" s="10">
        <f>'[2]Cumulative Stats'!D201</f>
        <v>0</v>
      </c>
      <c r="O219" s="2">
        <f>'[2]Cumulative Stats'!E201</f>
        <v>0</v>
      </c>
      <c r="P219" s="10">
        <f>'[2]Cumulative Stats'!F201</f>
        <v>1</v>
      </c>
    </row>
    <row r="220" spans="1:16" x14ac:dyDescent="0.15">
      <c r="A220" s="2"/>
      <c r="B220" s="2"/>
      <c r="C220" s="2"/>
      <c r="D220" s="2"/>
      <c r="E220" s="10"/>
      <c r="F220" s="2"/>
      <c r="G220" s="2"/>
      <c r="H220" s="2"/>
      <c r="K220" s="2" t="str">
        <f>'[14]Cumulative Stats'!A200</f>
        <v>Gibson</v>
      </c>
      <c r="L220" s="2" t="str">
        <f>'[14]Cumulative Stats'!B200</f>
        <v>Phi</v>
      </c>
      <c r="M220" s="10">
        <f>'[14]Cumulative Stats'!C200</f>
        <v>0</v>
      </c>
      <c r="N220" s="10">
        <f>'[14]Cumulative Stats'!D200</f>
        <v>0</v>
      </c>
      <c r="O220" s="2">
        <f>'[14]Cumulative Stats'!E200</f>
        <v>0</v>
      </c>
      <c r="P220" s="10">
        <f>'[14]Cumulative Stats'!F200</f>
        <v>2</v>
      </c>
    </row>
    <row r="221" spans="1:16" x14ac:dyDescent="0.15">
      <c r="A221" s="2"/>
      <c r="B221" s="2"/>
      <c r="C221" s="2"/>
      <c r="D221" s="2"/>
      <c r="E221" s="10"/>
      <c r="F221" s="2"/>
      <c r="G221" s="2"/>
      <c r="H221" s="2"/>
      <c r="K221" s="2" t="str">
        <f>'[13]Cumulative Stats'!A199</f>
        <v>Goodlow</v>
      </c>
      <c r="L221" s="2" t="str">
        <f>'[13]Cumulative Stats'!B199</f>
        <v>Okl</v>
      </c>
      <c r="M221" s="10">
        <f>'[13]Cumulative Stats'!C199</f>
        <v>0</v>
      </c>
      <c r="N221" s="10">
        <f>'[13]Cumulative Stats'!D199</f>
        <v>0</v>
      </c>
      <c r="O221" s="2">
        <f>'[13]Cumulative Stats'!E199</f>
        <v>0</v>
      </c>
      <c r="P221" s="10">
        <f>'[13]Cumulative Stats'!F199</f>
        <v>1.5</v>
      </c>
    </row>
    <row r="222" spans="1:16" x14ac:dyDescent="0.15">
      <c r="A222" s="2"/>
      <c r="B222" s="2"/>
      <c r="C222" s="2"/>
      <c r="D222" s="2"/>
      <c r="E222" s="10"/>
      <c r="F222" s="2"/>
      <c r="G222" s="2"/>
      <c r="H222" s="2"/>
      <c r="K222" s="2" t="str">
        <f>'[18]Cumulative Stats'!A201</f>
        <v>Guess</v>
      </c>
      <c r="L222" s="2" t="str">
        <f>'[18]Cumulative Stats'!B201</f>
        <v>Was</v>
      </c>
      <c r="M222" s="10">
        <f>'[18]Cumulative Stats'!C201</f>
        <v>0</v>
      </c>
      <c r="N222" s="10">
        <f>'[18]Cumulative Stats'!D201</f>
        <v>0</v>
      </c>
      <c r="O222" s="2">
        <f>'[18]Cumulative Stats'!E201</f>
        <v>0</v>
      </c>
      <c r="P222" s="10">
        <f>'[18]Cumulative Stats'!F201</f>
        <v>1</v>
      </c>
    </row>
    <row r="223" spans="1:16" x14ac:dyDescent="0.15">
      <c r="A223" s="2"/>
      <c r="B223" s="2"/>
      <c r="C223" s="2"/>
      <c r="D223" s="2"/>
      <c r="E223" s="10"/>
      <c r="F223" s="2"/>
      <c r="G223" s="2"/>
      <c r="H223" s="2"/>
      <c r="K223" s="2" t="str">
        <f>'[6]Cumulative Stats'!A204</f>
        <v>Hendel</v>
      </c>
      <c r="L223" s="2" t="str">
        <f>'[6]Cumulative Stats'!B204</f>
        <v>Jac</v>
      </c>
      <c r="M223" s="10">
        <f>'[6]Cumulative Stats'!C204</f>
        <v>0</v>
      </c>
      <c r="N223" s="10">
        <f>'[6]Cumulative Stats'!D204</f>
        <v>0</v>
      </c>
      <c r="O223" s="2">
        <f>'[6]Cumulative Stats'!E204</f>
        <v>0</v>
      </c>
      <c r="P223" s="10">
        <f>'[6]Cumulative Stats'!F204</f>
        <v>1</v>
      </c>
    </row>
    <row r="224" spans="1:16" x14ac:dyDescent="0.15">
      <c r="A224" s="2"/>
      <c r="B224" s="2"/>
      <c r="C224" s="2"/>
      <c r="D224" s="2"/>
      <c r="E224" s="10"/>
      <c r="F224" s="2"/>
      <c r="G224" s="2"/>
      <c r="H224" s="2"/>
      <c r="K224" s="2" t="str">
        <f>'[17]Cumulative Stats'!A202</f>
        <v>Henderson</v>
      </c>
      <c r="L224" s="2" t="str">
        <f>'[17]Cumulative Stats'!B202</f>
        <v>TB</v>
      </c>
      <c r="M224" s="10">
        <f>'[17]Cumulative Stats'!C202</f>
        <v>0</v>
      </c>
      <c r="N224" s="10">
        <f>'[17]Cumulative Stats'!D202</f>
        <v>0</v>
      </c>
      <c r="O224" s="2">
        <f>'[17]Cumulative Stats'!E202</f>
        <v>0</v>
      </c>
      <c r="P224" s="10">
        <f>'[17]Cumulative Stats'!F202</f>
        <v>1</v>
      </c>
    </row>
    <row r="225" spans="1:16" x14ac:dyDescent="0.15">
      <c r="A225" s="2"/>
      <c r="B225" s="2"/>
      <c r="C225" s="2"/>
      <c r="D225" s="2"/>
      <c r="E225" s="10"/>
      <c r="F225" s="2"/>
      <c r="G225" s="2"/>
      <c r="H225" s="2"/>
      <c r="K225" s="2" t="str">
        <f>'[15]Cumulative Stats'!A200</f>
        <v>Hill</v>
      </c>
      <c r="L225" s="2" t="str">
        <f>'[15]Cumulative Stats'!B200</f>
        <v>Pit</v>
      </c>
      <c r="M225" s="10">
        <f>'[15]Cumulative Stats'!C200</f>
        <v>0</v>
      </c>
      <c r="N225" s="10">
        <f>'[15]Cumulative Stats'!D200</f>
        <v>0</v>
      </c>
      <c r="O225" s="2">
        <f>'[15]Cumulative Stats'!E200</f>
        <v>0</v>
      </c>
      <c r="P225" s="10">
        <f>'[15]Cumulative Stats'!F200</f>
        <v>1</v>
      </c>
    </row>
    <row r="226" spans="1:16" x14ac:dyDescent="0.15">
      <c r="A226" s="2"/>
      <c r="B226" s="2"/>
      <c r="C226" s="2"/>
      <c r="D226" s="2"/>
      <c r="E226" s="10"/>
      <c r="F226" s="2"/>
      <c r="G226" s="2"/>
      <c r="H226" s="2"/>
      <c r="K226" s="2" t="str">
        <f>'[9]Cumulative Stats'!A203</f>
        <v>Hughes</v>
      </c>
      <c r="L226" s="2" t="str">
        <f>'[9]Cumulative Stats'!B203</f>
        <v>Mch</v>
      </c>
      <c r="M226" s="10">
        <f>'[9]Cumulative Stats'!C203</f>
        <v>0</v>
      </c>
      <c r="N226" s="10">
        <f>'[9]Cumulative Stats'!D203</f>
        <v>0</v>
      </c>
      <c r="O226" s="2">
        <f>'[9]Cumulative Stats'!E203</f>
        <v>0</v>
      </c>
      <c r="P226" s="10">
        <f>'[9]Cumulative Stats'!F203</f>
        <v>2</v>
      </c>
    </row>
    <row r="227" spans="1:16" x14ac:dyDescent="0.15">
      <c r="A227" s="2"/>
      <c r="B227" s="2"/>
      <c r="C227" s="2"/>
      <c r="D227" s="2"/>
      <c r="E227" s="10"/>
      <c r="F227" s="2"/>
      <c r="G227" s="2"/>
      <c r="H227" s="2"/>
      <c r="K227" s="2" t="str">
        <f>'[3]Cumulative Stats'!A199</f>
        <v>Kelley</v>
      </c>
      <c r="L227" s="2" t="str">
        <f>'[3]Cumulative Stats'!B199</f>
        <v>Chi</v>
      </c>
      <c r="M227" s="10">
        <f>'[3]Cumulative Stats'!C199</f>
        <v>0</v>
      </c>
      <c r="N227" s="10">
        <f>'[3]Cumulative Stats'!D199</f>
        <v>0</v>
      </c>
      <c r="O227" s="2">
        <f>'[3]Cumulative Stats'!E199</f>
        <v>0</v>
      </c>
      <c r="P227" s="10">
        <f>'[3]Cumulative Stats'!F199</f>
        <v>1</v>
      </c>
    </row>
    <row r="228" spans="1:16" x14ac:dyDescent="0.15">
      <c r="A228" s="2"/>
      <c r="B228" s="2"/>
      <c r="C228" s="2"/>
      <c r="D228" s="2"/>
      <c r="E228" s="10"/>
      <c r="F228" s="2"/>
      <c r="G228" s="2"/>
      <c r="H228" s="2"/>
      <c r="K228" s="2" t="str">
        <f>'[8]Cumulative Stats'!A202</f>
        <v>Minor</v>
      </c>
      <c r="L228" s="2" t="str">
        <f>'[8]Cumulative Stats'!B202</f>
        <v>Mem</v>
      </c>
      <c r="M228" s="10">
        <f>'[8]Cumulative Stats'!C202</f>
        <v>0</v>
      </c>
      <c r="N228" s="10">
        <f>'[8]Cumulative Stats'!D202</f>
        <v>0</v>
      </c>
      <c r="O228" s="2">
        <f>'[8]Cumulative Stats'!E202</f>
        <v>0</v>
      </c>
      <c r="P228" s="10">
        <f>'[8]Cumulative Stats'!F202</f>
        <v>0.5</v>
      </c>
    </row>
    <row r="229" spans="1:16" x14ac:dyDescent="0.15">
      <c r="A229" s="2"/>
      <c r="B229" s="2"/>
      <c r="C229" s="2"/>
      <c r="D229" s="2"/>
      <c r="E229" s="10"/>
      <c r="F229" s="2"/>
      <c r="G229" s="2"/>
      <c r="H229" s="2"/>
      <c r="K229" s="2" t="str">
        <f>'[2]Cumulative Stats'!A203</f>
        <v>Murphy</v>
      </c>
      <c r="L229" s="2" t="str">
        <f>'[2]Cumulative Stats'!B203</f>
        <v>Bir</v>
      </c>
      <c r="M229" s="10">
        <f>'[2]Cumulative Stats'!C203</f>
        <v>0</v>
      </c>
      <c r="N229" s="10">
        <f>'[2]Cumulative Stats'!D203</f>
        <v>0</v>
      </c>
      <c r="O229" s="2">
        <f>'[2]Cumulative Stats'!E203</f>
        <v>0</v>
      </c>
      <c r="P229" s="10">
        <f>'[2]Cumulative Stats'!F203</f>
        <v>0.5</v>
      </c>
    </row>
    <row r="230" spans="1:16" x14ac:dyDescent="0.15">
      <c r="A230" s="2"/>
      <c r="B230" s="2"/>
      <c r="C230" s="2"/>
      <c r="D230" s="2"/>
      <c r="E230" s="10"/>
      <c r="F230" s="2"/>
      <c r="G230" s="2"/>
      <c r="H230" s="2"/>
      <c r="K230" s="2" t="str">
        <f>'[9]Cumulative Stats'!A204</f>
        <v>Paggett</v>
      </c>
      <c r="L230" s="2" t="str">
        <f>'[9]Cumulative Stats'!B204</f>
        <v>Mch</v>
      </c>
      <c r="M230" s="10">
        <f>'[9]Cumulative Stats'!C204</f>
        <v>0</v>
      </c>
      <c r="N230" s="10">
        <f>'[9]Cumulative Stats'!D204</f>
        <v>0</v>
      </c>
      <c r="O230" s="2">
        <f>'[9]Cumulative Stats'!E204</f>
        <v>0</v>
      </c>
      <c r="P230" s="10">
        <f>'[9]Cumulative Stats'!F204</f>
        <v>1.5</v>
      </c>
    </row>
    <row r="231" spans="1:16" x14ac:dyDescent="0.15">
      <c r="A231" s="2"/>
      <c r="B231" s="2"/>
      <c r="C231" s="2"/>
      <c r="D231" s="2"/>
      <c r="E231" s="10"/>
      <c r="F231" s="2"/>
      <c r="G231" s="2"/>
      <c r="H231" s="2"/>
      <c r="K231" s="2" t="str">
        <f>'[17]Cumulative Stats'!A207</f>
        <v>Ramey</v>
      </c>
      <c r="L231" s="2" t="str">
        <f>'[17]Cumulative Stats'!B207</f>
        <v>TB</v>
      </c>
      <c r="M231" s="10">
        <f>'[17]Cumulative Stats'!C207</f>
        <v>0</v>
      </c>
      <c r="N231" s="10">
        <f>'[17]Cumulative Stats'!D207</f>
        <v>0</v>
      </c>
      <c r="O231" s="2">
        <f>'[17]Cumulative Stats'!E207</f>
        <v>0</v>
      </c>
      <c r="P231" s="10">
        <f>'[17]Cumulative Stats'!F207</f>
        <v>1</v>
      </c>
    </row>
    <row r="232" spans="1:16" x14ac:dyDescent="0.15">
      <c r="A232" s="2"/>
      <c r="B232" s="2"/>
      <c r="C232" s="2"/>
      <c r="D232" s="2"/>
      <c r="E232" s="10"/>
      <c r="F232" s="2"/>
      <c r="G232" s="2"/>
      <c r="H232" s="2"/>
      <c r="K232" s="2" t="str">
        <f>'[15]Cumulative Stats'!A204</f>
        <v>Reese</v>
      </c>
      <c r="L232" s="2" t="str">
        <f>'[15]Cumulative Stats'!B204</f>
        <v>Pit</v>
      </c>
      <c r="M232" s="10">
        <f>'[15]Cumulative Stats'!C204</f>
        <v>0</v>
      </c>
      <c r="N232" s="10">
        <f>'[15]Cumulative Stats'!D204</f>
        <v>0</v>
      </c>
      <c r="O232" s="2">
        <f>'[15]Cumulative Stats'!E204</f>
        <v>0</v>
      </c>
      <c r="P232" s="10">
        <f>'[15]Cumulative Stats'!F204</f>
        <v>1</v>
      </c>
    </row>
    <row r="233" spans="1:16" x14ac:dyDescent="0.15">
      <c r="A233" s="2"/>
      <c r="B233" s="2"/>
      <c r="C233" s="2"/>
      <c r="D233" s="2"/>
      <c r="E233" s="10"/>
      <c r="F233" s="2"/>
      <c r="G233" s="2"/>
      <c r="H233" s="2"/>
      <c r="K233" s="2" t="str">
        <f>'[16]Cumulative Stats'!A207</f>
        <v>Rivera</v>
      </c>
      <c r="L233" s="2" t="str">
        <f>'[16]Cumulative Stats'!B207</f>
        <v>SA</v>
      </c>
      <c r="M233" s="10">
        <f>'[16]Cumulative Stats'!C207</f>
        <v>0</v>
      </c>
      <c r="N233" s="10">
        <f>'[16]Cumulative Stats'!D207</f>
        <v>0</v>
      </c>
      <c r="O233" s="2">
        <f>'[16]Cumulative Stats'!E207</f>
        <v>0</v>
      </c>
      <c r="P233" s="10">
        <f>'[16]Cumulative Stats'!F207</f>
        <v>1</v>
      </c>
    </row>
    <row r="234" spans="1:16" x14ac:dyDescent="0.15">
      <c r="A234" s="2"/>
      <c r="B234" s="2"/>
      <c r="C234" s="2"/>
      <c r="D234" s="2"/>
      <c r="E234" s="10"/>
      <c r="F234" s="2"/>
      <c r="G234" s="2"/>
      <c r="H234" s="2"/>
      <c r="K234" s="2" t="str">
        <f>'[2]Cumulative Stats'!A207</f>
        <v>Roe</v>
      </c>
      <c r="L234" s="2" t="str">
        <f>'[2]Cumulative Stats'!B207</f>
        <v>Bir</v>
      </c>
      <c r="M234" s="10">
        <f>'[2]Cumulative Stats'!C207</f>
        <v>0</v>
      </c>
      <c r="N234" s="10">
        <f>'[2]Cumulative Stats'!D207</f>
        <v>0</v>
      </c>
      <c r="O234" s="2">
        <f>'[2]Cumulative Stats'!E207</f>
        <v>0</v>
      </c>
      <c r="P234" s="10">
        <f>'[2]Cumulative Stats'!F207</f>
        <v>0.5</v>
      </c>
    </row>
    <row r="235" spans="1:16" x14ac:dyDescent="0.15">
      <c r="A235" s="2"/>
      <c r="B235" s="2"/>
      <c r="C235" s="2"/>
      <c r="D235" s="2"/>
      <c r="E235" s="10"/>
      <c r="F235" s="2"/>
      <c r="G235" s="2"/>
      <c r="H235" s="2"/>
      <c r="K235" s="2" t="str">
        <f>'[13]Cumulative Stats'!A209</f>
        <v>Suber</v>
      </c>
      <c r="L235" s="2" t="str">
        <f>'[13]Cumulative Stats'!B209</f>
        <v>Okl</v>
      </c>
      <c r="M235" s="10">
        <f>'[13]Cumulative Stats'!C209</f>
        <v>0</v>
      </c>
      <c r="N235" s="10">
        <f>'[13]Cumulative Stats'!D209</f>
        <v>0</v>
      </c>
      <c r="O235" s="2">
        <f>'[13]Cumulative Stats'!E209</f>
        <v>0</v>
      </c>
      <c r="P235" s="10">
        <f>'[13]Cumulative Stats'!F209</f>
        <v>1</v>
      </c>
    </row>
    <row r="236" spans="1:16" x14ac:dyDescent="0.15">
      <c r="A236" s="2"/>
      <c r="B236" s="2"/>
      <c r="C236" s="2"/>
      <c r="D236" s="2"/>
      <c r="E236" s="10"/>
      <c r="F236" s="2"/>
      <c r="G236" s="2"/>
      <c r="H236" s="2"/>
      <c r="K236" s="2" t="str">
        <f>'[4]Cumulative Stats'!A209</f>
        <v>Sullivan</v>
      </c>
      <c r="L236" s="2" t="str">
        <f>'[4]Cumulative Stats'!B209</f>
        <v>Den</v>
      </c>
      <c r="M236" s="10">
        <f>'[4]Cumulative Stats'!C209</f>
        <v>0</v>
      </c>
      <c r="N236" s="10">
        <f>'[4]Cumulative Stats'!D209</f>
        <v>0</v>
      </c>
      <c r="O236" s="2">
        <f>'[4]Cumulative Stats'!E209</f>
        <v>0</v>
      </c>
      <c r="P236" s="10">
        <f>'[4]Cumulative Stats'!F209</f>
        <v>1</v>
      </c>
    </row>
    <row r="237" spans="1:16" x14ac:dyDescent="0.15">
      <c r="A237" s="2"/>
      <c r="B237" s="2"/>
      <c r="C237" s="2"/>
      <c r="D237" s="2"/>
      <c r="E237" s="10"/>
      <c r="F237" s="2"/>
      <c r="G237" s="2"/>
      <c r="H237" s="2"/>
      <c r="K237" s="2" t="str">
        <f>'[12]Cumulative Stats'!A210</f>
        <v>Sullivan,J</v>
      </c>
      <c r="L237" s="2" t="str">
        <f>'[12]Cumulative Stats'!B210</f>
        <v>Oak</v>
      </c>
      <c r="M237" s="10">
        <f>'[12]Cumulative Stats'!C210</f>
        <v>0</v>
      </c>
      <c r="N237" s="10">
        <f>'[12]Cumulative Stats'!D210</f>
        <v>0</v>
      </c>
      <c r="O237" s="2">
        <f>'[12]Cumulative Stats'!E210</f>
        <v>0</v>
      </c>
      <c r="P237" s="10">
        <f>'[12]Cumulative Stats'!F210</f>
        <v>1</v>
      </c>
    </row>
    <row r="238" spans="1:16" x14ac:dyDescent="0.15">
      <c r="A238" s="2"/>
      <c r="B238" s="2"/>
      <c r="C238" s="2"/>
      <c r="D238" s="2"/>
      <c r="E238" s="10"/>
      <c r="F238" s="2"/>
      <c r="G238" s="2"/>
      <c r="H238" s="2"/>
      <c r="K238" s="2" t="str">
        <f>'[7]Cumulative Stats'!A204</f>
        <v>Turner</v>
      </c>
      <c r="L238" s="2" t="str">
        <f>'[7]Cumulative Stats'!B204</f>
        <v>LA</v>
      </c>
      <c r="M238" s="10">
        <f>'[7]Cumulative Stats'!C204</f>
        <v>0</v>
      </c>
      <c r="N238" s="10">
        <f>'[7]Cumulative Stats'!D204</f>
        <v>0</v>
      </c>
      <c r="O238" s="2">
        <f>'[7]Cumulative Stats'!E204</f>
        <v>0</v>
      </c>
      <c r="P238" s="10">
        <f>'[7]Cumulative Stats'!F204</f>
        <v>0.5</v>
      </c>
    </row>
    <row r="239" spans="1:16" x14ac:dyDescent="0.15">
      <c r="A239" s="2"/>
      <c r="B239" s="2"/>
      <c r="C239" s="2"/>
      <c r="D239" s="2"/>
      <c r="E239" s="10"/>
      <c r="F239" s="2"/>
      <c r="G239" s="2"/>
      <c r="H239" s="2"/>
      <c r="K239" s="2" t="str">
        <f>'[8]Cumulative Stats'!A204</f>
        <v>Walker</v>
      </c>
      <c r="L239" s="2" t="str">
        <f>'[8]Cumulative Stats'!B204</f>
        <v>Mem</v>
      </c>
      <c r="M239" s="10">
        <f>'[8]Cumulative Stats'!C204</f>
        <v>0</v>
      </c>
      <c r="N239" s="10">
        <f>'[8]Cumulative Stats'!D204</f>
        <v>0</v>
      </c>
      <c r="O239" s="2">
        <f>'[8]Cumulative Stats'!E204</f>
        <v>0</v>
      </c>
      <c r="P239" s="10">
        <f>'[8]Cumulative Stats'!F204</f>
        <v>0.5</v>
      </c>
    </row>
    <row r="240" spans="1:16" x14ac:dyDescent="0.15">
      <c r="A240" s="2"/>
      <c r="B240" s="2"/>
      <c r="C240" s="2"/>
      <c r="D240" s="2"/>
      <c r="E240" s="10"/>
      <c r="F240" s="2"/>
      <c r="G240" s="2"/>
      <c r="H240" s="2"/>
      <c r="K240" s="2" t="str">
        <f>'[3]Cumulative Stats'!A207</f>
        <v>Wilcox</v>
      </c>
      <c r="L240" s="2" t="str">
        <f>'[3]Cumulative Stats'!B207</f>
        <v>Chi</v>
      </c>
      <c r="M240" s="10">
        <f>'[3]Cumulative Stats'!C207</f>
        <v>0</v>
      </c>
      <c r="N240" s="10">
        <f>'[3]Cumulative Stats'!D207</f>
        <v>0</v>
      </c>
      <c r="O240" s="2">
        <f>'[3]Cumulative Stats'!E207</f>
        <v>0</v>
      </c>
      <c r="P240" s="10">
        <f>'[3]Cumulative Stats'!F207</f>
        <v>1</v>
      </c>
    </row>
    <row r="241" spans="1:16" x14ac:dyDescent="0.15">
      <c r="A241" s="2"/>
      <c r="B241" s="2"/>
      <c r="C241" s="2"/>
      <c r="D241" s="2"/>
      <c r="E241" s="10"/>
      <c r="F241" s="2"/>
      <c r="G241" s="2"/>
      <c r="H241" s="2"/>
      <c r="K241" s="2" t="str">
        <f>'[11]Cumulative Stats'!A207</f>
        <v>Williams</v>
      </c>
      <c r="L241" s="2" t="str">
        <f>'[11]Cumulative Stats'!B207</f>
        <v>NO</v>
      </c>
      <c r="M241" s="10">
        <f>'[11]Cumulative Stats'!C207</f>
        <v>0</v>
      </c>
      <c r="N241" s="10">
        <f>'[11]Cumulative Stats'!D207</f>
        <v>0</v>
      </c>
      <c r="O241" s="2">
        <f>'[11]Cumulative Stats'!E207</f>
        <v>0</v>
      </c>
      <c r="P241" s="10">
        <f>'[11]Cumulative Stats'!F207</f>
        <v>1</v>
      </c>
    </row>
    <row r="242" spans="1:16" x14ac:dyDescent="0.15">
      <c r="A242" s="2"/>
      <c r="B242" s="2"/>
      <c r="C242" s="2"/>
      <c r="D242" s="2"/>
      <c r="E242" s="10"/>
      <c r="F242" s="2"/>
      <c r="G242" s="2"/>
      <c r="H242" s="2"/>
      <c r="K242" s="2" t="str">
        <f>'[14]Cumulative Stats'!A210</f>
        <v>Woerner</v>
      </c>
      <c r="L242" s="2" t="str">
        <f>'[14]Cumulative Stats'!B210</f>
        <v>Phi</v>
      </c>
      <c r="M242" s="10">
        <f>'[14]Cumulative Stats'!C210</f>
        <v>0</v>
      </c>
      <c r="N242" s="10">
        <f>'[14]Cumulative Stats'!D210</f>
        <v>0</v>
      </c>
      <c r="O242" s="2">
        <f>'[14]Cumulative Stats'!E210</f>
        <v>0</v>
      </c>
      <c r="P242" s="10">
        <f>'[14]Cumulative Stats'!F210</f>
        <v>1</v>
      </c>
    </row>
    <row r="243" spans="1:16" x14ac:dyDescent="0.15">
      <c r="A243" s="2"/>
      <c r="B243" s="2"/>
      <c r="C243" s="2"/>
      <c r="D243" s="2"/>
      <c r="E243" s="10"/>
      <c r="F243" s="2"/>
      <c r="G243" s="2"/>
      <c r="H243" s="2"/>
      <c r="K243" s="2" t="str">
        <f>'[5]Cumulative Stats'!A209</f>
        <v>Young</v>
      </c>
      <c r="L243" s="2" t="str">
        <f>'[5]Cumulative Stats'!B209</f>
        <v>Hou</v>
      </c>
      <c r="M243" s="10">
        <f>'[5]Cumulative Stats'!C209</f>
        <v>0</v>
      </c>
      <c r="N243" s="10">
        <f>'[5]Cumulative Stats'!D209</f>
        <v>0</v>
      </c>
      <c r="O243" s="2">
        <f>'[5]Cumulative Stats'!E209</f>
        <v>0</v>
      </c>
      <c r="P243" s="10">
        <f>'[5]Cumulative Stats'!F209</f>
        <v>1</v>
      </c>
    </row>
    <row r="244" spans="1:16" x14ac:dyDescent="0.15">
      <c r="A244" s="2"/>
      <c r="B244" s="2"/>
      <c r="C244" s="2"/>
      <c r="D244" s="2"/>
      <c r="E244" s="10"/>
      <c r="F244" s="2"/>
      <c r="G244" s="2"/>
      <c r="H244" s="2"/>
      <c r="K244" s="2"/>
      <c r="L244" s="2"/>
      <c r="M244" s="10"/>
      <c r="N244" s="10"/>
      <c r="O244" s="2"/>
      <c r="P244" s="10"/>
    </row>
    <row r="245" spans="1:16" x14ac:dyDescent="0.15">
      <c r="A245" s="2"/>
      <c r="B245" s="2"/>
      <c r="C245" s="2"/>
      <c r="D245" s="2"/>
      <c r="E245" s="10"/>
      <c r="F245" s="2"/>
      <c r="G245" s="2"/>
      <c r="H245" s="2"/>
      <c r="K245" s="2"/>
      <c r="L245" s="2"/>
      <c r="M245" s="10"/>
      <c r="N245" s="10"/>
      <c r="O245" s="2"/>
      <c r="P245" s="10"/>
    </row>
    <row r="246" spans="1:16" x14ac:dyDescent="0.15">
      <c r="A246" s="2"/>
      <c r="B246" s="2"/>
      <c r="C246" s="2"/>
      <c r="D246" s="2"/>
      <c r="E246" s="10"/>
      <c r="F246" s="2"/>
      <c r="G246" s="2"/>
      <c r="H246" s="2"/>
      <c r="K246" s="2"/>
      <c r="L246" s="2"/>
      <c r="M246" s="10"/>
      <c r="N246" s="10"/>
      <c r="O246" s="2"/>
      <c r="P246" s="10"/>
    </row>
    <row r="247" spans="1:16" x14ac:dyDescent="0.15">
      <c r="A247" s="2"/>
      <c r="B247" s="2"/>
      <c r="C247" s="2"/>
      <c r="D247" s="2"/>
      <c r="E247" s="10"/>
      <c r="F247" s="2"/>
      <c r="G247" s="2"/>
      <c r="H247" s="2"/>
      <c r="K247" s="2"/>
      <c r="L247" s="2"/>
      <c r="M247" s="10"/>
      <c r="N247" s="10"/>
      <c r="O247" s="2"/>
      <c r="P247" s="10"/>
    </row>
    <row r="248" spans="1:16" x14ac:dyDescent="0.15">
      <c r="A248" s="2"/>
      <c r="B248" s="2"/>
      <c r="C248" s="2"/>
      <c r="D248" s="2"/>
      <c r="E248" s="10"/>
      <c r="F248" s="2"/>
      <c r="G248" s="2"/>
      <c r="H248" s="2"/>
      <c r="K248" s="2"/>
      <c r="L248" s="2"/>
      <c r="M248" s="10"/>
      <c r="N248" s="10"/>
      <c r="O248" s="2"/>
      <c r="P248" s="10"/>
    </row>
    <row r="249" spans="1:16" x14ac:dyDescent="0.15">
      <c r="A249" s="2"/>
      <c r="B249" s="2"/>
      <c r="C249" s="2"/>
      <c r="D249" s="2"/>
      <c r="E249" s="10"/>
      <c r="F249" s="2"/>
      <c r="G249" s="2"/>
      <c r="H249" s="2"/>
      <c r="K249" s="2"/>
      <c r="L249" s="2"/>
      <c r="M249" s="10"/>
      <c r="N249" s="10"/>
      <c r="O249" s="2"/>
      <c r="P249" s="10"/>
    </row>
    <row r="250" spans="1:16" x14ac:dyDescent="0.15">
      <c r="A250" s="2"/>
      <c r="B250" s="2"/>
      <c r="C250" s="2"/>
      <c r="D250" s="2"/>
      <c r="E250" s="10"/>
      <c r="F250" s="2"/>
      <c r="G250" s="2"/>
      <c r="H250" s="2"/>
      <c r="K250" s="2"/>
      <c r="L250" s="2"/>
      <c r="M250" s="10"/>
      <c r="N250" s="10"/>
      <c r="O250" s="2"/>
      <c r="P250" s="10"/>
    </row>
    <row r="251" spans="1:16" x14ac:dyDescent="0.15">
      <c r="A251" s="2"/>
      <c r="B251" s="2"/>
      <c r="C251" s="2"/>
      <c r="D251" s="2"/>
      <c r="E251" s="10"/>
      <c r="F251" s="2"/>
      <c r="G251" s="2"/>
      <c r="H251" s="2"/>
      <c r="K251" s="2"/>
      <c r="L251" s="2"/>
      <c r="M251" s="10"/>
      <c r="N251" s="10"/>
      <c r="O251" s="2"/>
      <c r="P251" s="10"/>
    </row>
    <row r="252" spans="1:16" x14ac:dyDescent="0.15">
      <c r="A252" s="2"/>
      <c r="B252" s="2"/>
      <c r="C252" s="2"/>
      <c r="D252" s="2"/>
      <c r="E252" s="10"/>
      <c r="F252" s="2"/>
      <c r="G252" s="2"/>
      <c r="H252" s="2"/>
      <c r="K252" s="2"/>
      <c r="L252" s="2"/>
      <c r="M252" s="10"/>
      <c r="N252" s="10"/>
      <c r="O252" s="2"/>
      <c r="P252" s="10"/>
    </row>
    <row r="253" spans="1:16" x14ac:dyDescent="0.15">
      <c r="A253" s="2"/>
      <c r="B253" s="2"/>
      <c r="C253" s="2"/>
      <c r="D253" s="2"/>
      <c r="E253" s="10"/>
      <c r="F253" s="2"/>
      <c r="G253" s="2"/>
      <c r="H253" s="2"/>
      <c r="K253" s="2"/>
      <c r="L253" s="2"/>
      <c r="M253" s="10"/>
      <c r="N253" s="10"/>
      <c r="O253" s="2"/>
      <c r="P253" s="10"/>
    </row>
    <row r="254" spans="1:16" x14ac:dyDescent="0.15">
      <c r="A254" s="2"/>
      <c r="B254" s="2"/>
      <c r="C254" s="2"/>
      <c r="D254" s="2"/>
      <c r="E254" s="10"/>
      <c r="F254" s="2"/>
      <c r="G254" s="2"/>
      <c r="H254" s="2"/>
      <c r="K254" s="2"/>
      <c r="L254" s="2"/>
      <c r="M254" s="10"/>
      <c r="N254" s="10"/>
      <c r="O254" s="2"/>
      <c r="P254" s="10"/>
    </row>
    <row r="255" spans="1:16" x14ac:dyDescent="0.15">
      <c r="A255" s="2"/>
      <c r="B255" s="2"/>
      <c r="C255" s="2"/>
      <c r="D255" s="2"/>
      <c r="E255" s="10"/>
      <c r="F255" s="2"/>
      <c r="G255" s="2"/>
      <c r="H255" s="2"/>
      <c r="K255" s="2"/>
      <c r="L255" s="2"/>
      <c r="M255" s="10"/>
      <c r="N255" s="10"/>
      <c r="O255" s="2"/>
      <c r="P255" s="10"/>
    </row>
    <row r="256" spans="1:16" x14ac:dyDescent="0.15">
      <c r="A256" s="2"/>
      <c r="B256" s="2"/>
      <c r="C256" s="2"/>
      <c r="D256" s="2"/>
      <c r="E256" s="10"/>
      <c r="F256" s="2"/>
      <c r="G256" s="2"/>
      <c r="H256" s="2"/>
      <c r="K256" s="2"/>
      <c r="L256" s="2"/>
      <c r="M256" s="10"/>
      <c r="N256" s="10"/>
      <c r="O256" s="2"/>
      <c r="P256" s="10"/>
    </row>
    <row r="257" spans="1:16" x14ac:dyDescent="0.15">
      <c r="A257" s="2"/>
      <c r="B257" s="2"/>
      <c r="C257" s="2"/>
      <c r="D257" s="2"/>
      <c r="E257" s="10"/>
      <c r="F257" s="2"/>
      <c r="G257" s="2"/>
      <c r="H257" s="2"/>
      <c r="K257" s="2"/>
      <c r="L257" s="2"/>
      <c r="M257" s="10"/>
      <c r="N257" s="10"/>
      <c r="O257" s="2"/>
      <c r="P257" s="10"/>
    </row>
    <row r="258" spans="1:16" x14ac:dyDescent="0.15">
      <c r="A258" s="2"/>
      <c r="B258" s="2"/>
      <c r="C258" s="2"/>
      <c r="D258" s="2"/>
      <c r="E258" s="10"/>
      <c r="F258" s="2"/>
      <c r="G258" s="2"/>
      <c r="H258" s="2"/>
      <c r="K258" s="2"/>
      <c r="L258" s="2"/>
      <c r="M258" s="10"/>
      <c r="N258" s="10"/>
      <c r="O258" s="2"/>
      <c r="P258" s="10"/>
    </row>
    <row r="259" spans="1:16" x14ac:dyDescent="0.15">
      <c r="A259" s="2"/>
      <c r="B259" s="2"/>
      <c r="C259" s="2"/>
      <c r="D259" s="2"/>
      <c r="E259" s="10"/>
      <c r="F259" s="2"/>
      <c r="G259" s="2"/>
      <c r="H259" s="2"/>
      <c r="K259" s="2"/>
      <c r="L259" s="2"/>
      <c r="M259" s="10"/>
      <c r="N259" s="10"/>
      <c r="O259" s="2"/>
      <c r="P259" s="10"/>
    </row>
    <row r="260" spans="1:16" x14ac:dyDescent="0.15">
      <c r="A260" s="2"/>
      <c r="B260" s="2"/>
      <c r="C260" s="2"/>
      <c r="D260" s="2"/>
      <c r="E260" s="10"/>
      <c r="F260" s="2"/>
      <c r="G260" s="2"/>
      <c r="H260" s="2"/>
      <c r="K260" s="2"/>
      <c r="L260" s="2"/>
      <c r="M260" s="10"/>
      <c r="N260" s="10"/>
      <c r="O260" s="2"/>
      <c r="P260" s="10"/>
    </row>
    <row r="261" spans="1:16" x14ac:dyDescent="0.15">
      <c r="A261" s="2"/>
      <c r="B261" s="2"/>
      <c r="C261" s="2"/>
      <c r="D261" s="2"/>
      <c r="E261" s="10"/>
      <c r="F261" s="2"/>
      <c r="G261" s="2"/>
      <c r="H261" s="2"/>
      <c r="K261" s="2"/>
      <c r="L261" s="2"/>
      <c r="M261" s="10"/>
      <c r="N261" s="10"/>
      <c r="O261" s="2"/>
      <c r="P261" s="10"/>
    </row>
    <row r="262" spans="1:16" x14ac:dyDescent="0.15">
      <c r="A262" s="2"/>
      <c r="B262" s="2"/>
      <c r="C262" s="2"/>
      <c r="D262" s="2"/>
      <c r="E262" s="10"/>
      <c r="F262" s="2"/>
      <c r="G262" s="2"/>
      <c r="H262" s="2"/>
      <c r="K262" s="2"/>
      <c r="L262" s="2"/>
      <c r="M262" s="10"/>
      <c r="N262" s="10"/>
      <c r="O262" s="2"/>
      <c r="P262" s="10"/>
    </row>
    <row r="263" spans="1:16" x14ac:dyDescent="0.15">
      <c r="A263" s="2"/>
      <c r="B263" s="2"/>
      <c r="C263" s="2"/>
      <c r="D263" s="2"/>
      <c r="E263" s="10"/>
      <c r="F263" s="2"/>
      <c r="G263" s="2"/>
      <c r="H263" s="2"/>
      <c r="K263" s="2"/>
      <c r="L263" s="2"/>
      <c r="M263" s="10"/>
      <c r="N263" s="10"/>
      <c r="O263" s="2"/>
      <c r="P263" s="10"/>
    </row>
    <row r="264" spans="1:16" x14ac:dyDescent="0.15">
      <c r="A264" s="2"/>
      <c r="B264" s="2"/>
      <c r="C264" s="2"/>
      <c r="D264" s="2"/>
      <c r="E264" s="10"/>
      <c r="F264" s="2"/>
      <c r="G264" s="2"/>
      <c r="H264" s="2"/>
      <c r="K264" s="2"/>
      <c r="L264" s="2"/>
      <c r="M264" s="10"/>
      <c r="N264" s="10"/>
      <c r="O264" s="2"/>
      <c r="P264" s="10"/>
    </row>
    <row r="265" spans="1:16" x14ac:dyDescent="0.15">
      <c r="A265" s="2"/>
      <c r="B265" s="2"/>
      <c r="C265" s="2"/>
      <c r="D265" s="2"/>
      <c r="E265" s="10"/>
      <c r="F265" s="2"/>
      <c r="G265" s="2"/>
      <c r="H265" s="2"/>
      <c r="K265" s="2"/>
      <c r="L265" s="2"/>
      <c r="M265" s="10"/>
      <c r="N265" s="10"/>
      <c r="O265" s="2"/>
      <c r="P265" s="10"/>
    </row>
    <row r="266" spans="1:16" x14ac:dyDescent="0.15">
      <c r="A266" s="2"/>
      <c r="B266" s="2"/>
      <c r="C266" s="2"/>
      <c r="D266" s="2"/>
      <c r="E266" s="10"/>
      <c r="F266" s="2"/>
      <c r="G266" s="2"/>
      <c r="H266" s="2"/>
      <c r="K266" s="2"/>
      <c r="L266" s="2"/>
      <c r="M266" s="10"/>
      <c r="N266" s="10"/>
      <c r="O266" s="2"/>
      <c r="P266" s="10"/>
    </row>
    <row r="267" spans="1:16" x14ac:dyDescent="0.15">
      <c r="A267" s="2"/>
      <c r="B267" s="2"/>
      <c r="C267" s="2"/>
      <c r="D267" s="2"/>
      <c r="E267" s="10"/>
      <c r="F267" s="2"/>
      <c r="G267" s="2"/>
      <c r="H267" s="2"/>
      <c r="K267" s="2"/>
      <c r="L267" s="2"/>
      <c r="M267" s="10"/>
      <c r="N267" s="10"/>
      <c r="O267" s="2"/>
      <c r="P267" s="10"/>
    </row>
    <row r="268" spans="1:16" x14ac:dyDescent="0.15">
      <c r="A268" s="2"/>
      <c r="B268" s="2"/>
      <c r="C268" s="2"/>
      <c r="D268" s="2"/>
      <c r="E268" s="10"/>
      <c r="F268" s="2"/>
      <c r="G268" s="2"/>
      <c r="H268" s="2"/>
      <c r="K268" s="2"/>
      <c r="L268" s="2"/>
      <c r="M268" s="10"/>
      <c r="N268" s="10"/>
      <c r="O268" s="2"/>
      <c r="P268" s="10"/>
    </row>
    <row r="269" spans="1:16" x14ac:dyDescent="0.15">
      <c r="A269" s="2"/>
      <c r="B269" s="2"/>
      <c r="C269" s="2"/>
      <c r="D269" s="2"/>
      <c r="E269" s="10"/>
      <c r="F269" s="2"/>
      <c r="G269" s="2"/>
      <c r="H269" s="2"/>
      <c r="K269" s="2"/>
      <c r="L269" s="2"/>
      <c r="M269" s="10"/>
      <c r="N269" s="10"/>
      <c r="O269" s="2"/>
      <c r="P269" s="10"/>
    </row>
    <row r="270" spans="1:16" x14ac:dyDescent="0.15">
      <c r="A270" s="112"/>
      <c r="B270" s="2"/>
      <c r="C270" s="2"/>
      <c r="D270" s="2"/>
      <c r="E270" s="10"/>
      <c r="F270" s="2"/>
      <c r="G270" s="2"/>
      <c r="H270" s="2"/>
      <c r="K270" s="2"/>
      <c r="L270" s="2"/>
      <c r="M270" s="10"/>
      <c r="N270" s="10"/>
      <c r="O270" s="2"/>
      <c r="P270" s="10"/>
    </row>
    <row r="271" spans="1:16" x14ac:dyDescent="0.15">
      <c r="E271" s="10"/>
      <c r="K271" s="2"/>
      <c r="L271" s="2"/>
      <c r="M271" s="10"/>
      <c r="N271" s="10"/>
      <c r="O271" s="2"/>
      <c r="P271" s="10"/>
    </row>
    <row r="272" spans="1:16" x14ac:dyDescent="0.15">
      <c r="E272" s="10"/>
      <c r="K272" s="2"/>
      <c r="L272" s="2"/>
      <c r="M272" s="10"/>
      <c r="N272" s="10"/>
      <c r="O272" s="2"/>
      <c r="P272" s="10"/>
    </row>
    <row r="273" spans="1:16" x14ac:dyDescent="0.15">
      <c r="E273" s="10"/>
      <c r="K273" s="2"/>
      <c r="L273" s="2"/>
      <c r="M273" s="10"/>
      <c r="N273" s="10"/>
      <c r="O273" s="2"/>
      <c r="P273" s="10"/>
    </row>
    <row r="274" spans="1:16" x14ac:dyDescent="0.15">
      <c r="E274" s="10"/>
      <c r="K274" s="2"/>
      <c r="L274" s="2"/>
      <c r="M274" s="10"/>
      <c r="N274" s="10"/>
      <c r="O274" s="2"/>
      <c r="P274" s="10"/>
    </row>
    <row r="275" spans="1:16" x14ac:dyDescent="0.15">
      <c r="E275" s="10"/>
      <c r="K275" s="2"/>
      <c r="L275" s="2"/>
      <c r="M275" s="10"/>
      <c r="N275" s="10"/>
      <c r="O275" s="2"/>
      <c r="P275" s="10"/>
    </row>
    <row r="276" spans="1:16" x14ac:dyDescent="0.15">
      <c r="C276" s="7" t="s">
        <v>78</v>
      </c>
      <c r="D276" s="7" t="s">
        <v>56</v>
      </c>
      <c r="E276" s="7" t="s">
        <v>57</v>
      </c>
      <c r="F276" s="7" t="s">
        <v>58</v>
      </c>
      <c r="G276" s="7" t="s">
        <v>59</v>
      </c>
      <c r="H276" s="7" t="s">
        <v>60</v>
      </c>
      <c r="K276" s="2"/>
      <c r="L276" s="2"/>
      <c r="M276" s="10"/>
      <c r="N276" s="10"/>
      <c r="O276" s="2"/>
      <c r="P276" s="10"/>
    </row>
    <row r="277" spans="1:16" x14ac:dyDescent="0.15">
      <c r="A277" s="112" t="str">
        <f>'[5]Cumulative Stats'!A182</f>
        <v>Dykes</v>
      </c>
      <c r="B277" s="112" t="str">
        <f>'[5]Cumulative Stats'!B182</f>
        <v>Hou</v>
      </c>
      <c r="C277" s="112">
        <f>'[5]Cumulative Stats'!C182</f>
        <v>0</v>
      </c>
      <c r="D277" s="112">
        <f>'[5]Cumulative Stats'!D182</f>
        <v>0</v>
      </c>
      <c r="E277" s="112">
        <f>'[5]Cumulative Stats'!E182</f>
        <v>0</v>
      </c>
      <c r="F277" s="112">
        <f>'[5]Cumulative Stats'!F182</f>
        <v>0</v>
      </c>
      <c r="G277" s="112">
        <f>'[5]Cumulative Stats'!G182</f>
        <v>0</v>
      </c>
      <c r="H277" s="112">
        <f>'[5]Cumulative Stats'!H182</f>
        <v>0</v>
      </c>
      <c r="K277" s="2"/>
      <c r="L277" s="2"/>
      <c r="M277" s="10"/>
      <c r="N277" s="10"/>
      <c r="O277" s="2"/>
      <c r="P277" s="10"/>
    </row>
    <row r="278" spans="1:16" x14ac:dyDescent="0.15">
      <c r="A278" s="112" t="str">
        <f>'[6]Cumulative Stats'!A185</f>
        <v>Dykes</v>
      </c>
      <c r="B278" s="112" t="str">
        <f>'[6]Cumulative Stats'!B185</f>
        <v>Jac</v>
      </c>
      <c r="C278" s="112">
        <f>'[6]Cumulative Stats'!C185</f>
        <v>2</v>
      </c>
      <c r="D278" s="112">
        <f>'[6]Cumulative Stats'!D185</f>
        <v>0</v>
      </c>
      <c r="E278" s="112">
        <f>'[6]Cumulative Stats'!E185</f>
        <v>0</v>
      </c>
      <c r="F278" s="112">
        <f>'[6]Cumulative Stats'!F185</f>
        <v>0</v>
      </c>
      <c r="G278" s="112">
        <f>'[6]Cumulative Stats'!G185</f>
        <v>0</v>
      </c>
      <c r="H278" s="112">
        <f>'[6]Cumulative Stats'!H185</f>
        <v>0</v>
      </c>
      <c r="K278" s="2"/>
      <c r="L278" s="2"/>
      <c r="M278" s="10"/>
      <c r="N278" s="10"/>
      <c r="O278" s="2"/>
      <c r="P278" s="10"/>
    </row>
    <row r="279" spans="1:16" x14ac:dyDescent="0.15">
      <c r="B279" s="139" t="s">
        <v>96</v>
      </c>
      <c r="C279">
        <f>+C278+C277</f>
        <v>2</v>
      </c>
      <c r="D279">
        <f>+D278+D277</f>
        <v>0</v>
      </c>
      <c r="E279" s="10">
        <f>IF(C279=0,0,+D279/C279)</f>
        <v>0</v>
      </c>
      <c r="F279">
        <f>MAX(F277:F278)</f>
        <v>0</v>
      </c>
      <c r="G279">
        <f>+G278+G277</f>
        <v>0</v>
      </c>
      <c r="H279">
        <f>+H278+H277</f>
        <v>0</v>
      </c>
      <c r="K279" s="2"/>
      <c r="L279" s="2"/>
      <c r="M279" s="10"/>
      <c r="N279" s="10"/>
      <c r="O279" s="2"/>
      <c r="P279" s="10"/>
    </row>
    <row r="280" spans="1:16" x14ac:dyDescent="0.15">
      <c r="E280" s="10"/>
      <c r="K280" s="2"/>
      <c r="L280" s="2"/>
      <c r="M280" s="10"/>
      <c r="N280" s="10"/>
      <c r="O280" s="2"/>
      <c r="P280" s="10"/>
    </row>
    <row r="281" spans="1:16" x14ac:dyDescent="0.15">
      <c r="E281" s="10"/>
      <c r="K281" s="2"/>
      <c r="L281" s="2"/>
      <c r="M281" s="10"/>
      <c r="N281" s="10"/>
      <c r="O281" s="2"/>
      <c r="P281" s="10"/>
    </row>
    <row r="282" spans="1:16" x14ac:dyDescent="0.15">
      <c r="K282" s="2"/>
      <c r="L282" s="2"/>
      <c r="M282" s="10"/>
      <c r="N282" s="10"/>
      <c r="O282" s="2"/>
      <c r="P282" s="10"/>
    </row>
    <row r="283" spans="1:16" x14ac:dyDescent="0.15">
      <c r="K283" s="2"/>
      <c r="L283" s="2"/>
      <c r="M283" s="10"/>
      <c r="N283" s="10"/>
      <c r="O283" s="2"/>
      <c r="P283" s="10"/>
    </row>
    <row r="284" spans="1:16" x14ac:dyDescent="0.15">
      <c r="K284" s="2"/>
      <c r="L284" s="2"/>
      <c r="M284" s="10"/>
      <c r="N284" s="10"/>
      <c r="O284" s="2"/>
      <c r="P284" s="10"/>
    </row>
    <row r="285" spans="1:16" x14ac:dyDescent="0.15">
      <c r="K285" s="2"/>
      <c r="L285" s="2"/>
      <c r="M285" s="10"/>
      <c r="N285" s="10"/>
      <c r="O285" s="2"/>
      <c r="P285" s="10"/>
    </row>
    <row r="286" spans="1:16" x14ac:dyDescent="0.15">
      <c r="K286" s="2"/>
      <c r="L286" s="2"/>
      <c r="M286" s="10"/>
      <c r="N286" s="10"/>
      <c r="O286" s="2"/>
      <c r="P286" s="10"/>
    </row>
    <row r="287" spans="1:16" x14ac:dyDescent="0.15">
      <c r="K287" s="2"/>
      <c r="L287" s="2"/>
      <c r="M287" s="10"/>
      <c r="N287" s="10"/>
      <c r="O287" s="2"/>
      <c r="P287" s="10"/>
    </row>
    <row r="288" spans="1:16" x14ac:dyDescent="0.15">
      <c r="K288" s="2"/>
      <c r="L288" s="2"/>
      <c r="M288" s="10"/>
      <c r="N288" s="10"/>
      <c r="O288" s="2"/>
      <c r="P288" s="10"/>
    </row>
    <row r="289" spans="11:16" x14ac:dyDescent="0.15">
      <c r="K289" s="2"/>
      <c r="L289" s="2"/>
      <c r="M289" s="10"/>
      <c r="N289" s="10"/>
      <c r="O289" s="2"/>
      <c r="P289" s="10"/>
    </row>
    <row r="290" spans="11:16" x14ac:dyDescent="0.15">
      <c r="K290" s="2"/>
      <c r="L290" s="2"/>
      <c r="M290" s="10"/>
      <c r="N290" s="10"/>
      <c r="O290" s="2"/>
      <c r="P290" s="10"/>
    </row>
    <row r="291" spans="11:16" x14ac:dyDescent="0.15">
      <c r="K291" s="2"/>
      <c r="L291" s="2"/>
      <c r="M291" s="10"/>
      <c r="N291" s="10"/>
      <c r="O291" s="2"/>
      <c r="P291" s="10"/>
    </row>
    <row r="292" spans="11:16" x14ac:dyDescent="0.15">
      <c r="K292" s="2"/>
      <c r="L292" s="2"/>
      <c r="M292" s="10"/>
      <c r="N292" s="10"/>
      <c r="O292" s="2"/>
      <c r="P292" s="10"/>
    </row>
    <row r="293" spans="11:16" x14ac:dyDescent="0.15">
      <c r="K293" s="2"/>
      <c r="L293" s="2"/>
      <c r="M293" s="10"/>
      <c r="N293" s="10"/>
      <c r="O293" s="2"/>
      <c r="P293" s="10"/>
    </row>
    <row r="294" spans="11:16" x14ac:dyDescent="0.15">
      <c r="K294" s="2"/>
      <c r="L294" s="2"/>
      <c r="M294" s="10"/>
      <c r="N294" s="10"/>
      <c r="O294" s="2"/>
      <c r="P294" s="10"/>
    </row>
    <row r="295" spans="11:16" x14ac:dyDescent="0.15">
      <c r="K295" s="2"/>
      <c r="L295" s="2"/>
      <c r="M295" s="10"/>
      <c r="N295" s="10"/>
      <c r="O295" s="2"/>
      <c r="P295" s="10"/>
    </row>
    <row r="296" spans="11:16" x14ac:dyDescent="0.15">
      <c r="K296" s="2"/>
      <c r="L296" s="2"/>
      <c r="M296" s="10"/>
      <c r="N296" s="10"/>
      <c r="O296" s="2"/>
      <c r="P296" s="10"/>
    </row>
    <row r="297" spans="11:16" x14ac:dyDescent="0.15">
      <c r="K297" s="2"/>
      <c r="L297" s="2"/>
      <c r="M297" s="10"/>
      <c r="N297" s="10"/>
      <c r="O297" s="2"/>
      <c r="P297" s="10"/>
    </row>
    <row r="298" spans="11:16" x14ac:dyDescent="0.15">
      <c r="K298" s="2"/>
      <c r="L298" s="2"/>
      <c r="M298" s="10"/>
      <c r="N298" s="10"/>
      <c r="O298" s="2"/>
      <c r="P298" s="10"/>
    </row>
    <row r="299" spans="11:16" x14ac:dyDescent="0.15">
      <c r="K299" s="2"/>
      <c r="L299" s="2"/>
      <c r="M299" s="10"/>
      <c r="N299" s="10"/>
      <c r="O299" s="2"/>
      <c r="P299" s="10"/>
    </row>
    <row r="300" spans="11:16" x14ac:dyDescent="0.15">
      <c r="K300" s="2"/>
      <c r="L300" s="2"/>
      <c r="M300" s="10"/>
      <c r="N300" s="10"/>
      <c r="O300" s="2"/>
      <c r="P300" s="10"/>
    </row>
    <row r="301" spans="11:16" x14ac:dyDescent="0.15">
      <c r="K301" s="2"/>
      <c r="L301" s="2"/>
      <c r="M301" s="10"/>
      <c r="N301" s="10"/>
      <c r="O301" s="2"/>
      <c r="P301" s="10"/>
    </row>
    <row r="302" spans="11:16" x14ac:dyDescent="0.15">
      <c r="K302" s="2"/>
      <c r="L302" s="2"/>
      <c r="M302" s="10"/>
      <c r="N302" s="10"/>
      <c r="O302" s="2"/>
      <c r="P302" s="10"/>
    </row>
    <row r="303" spans="11:16" x14ac:dyDescent="0.15">
      <c r="K303" s="2"/>
      <c r="L303" s="2"/>
      <c r="M303" s="10"/>
      <c r="N303" s="10"/>
      <c r="O303" s="2"/>
      <c r="P303" s="10"/>
    </row>
    <row r="304" spans="11:16" x14ac:dyDescent="0.15">
      <c r="K304" s="2"/>
      <c r="L304" s="2"/>
      <c r="M304" s="10"/>
      <c r="N304" s="10"/>
      <c r="O304" s="2"/>
      <c r="P304" s="10"/>
    </row>
    <row r="305" spans="11:26" x14ac:dyDescent="0.15">
      <c r="K305" s="2"/>
      <c r="L305" s="2"/>
      <c r="M305" s="10"/>
      <c r="N305" s="10"/>
      <c r="O305" s="2"/>
      <c r="P305" s="10"/>
    </row>
    <row r="306" spans="11:26" x14ac:dyDescent="0.15">
      <c r="K306" s="2"/>
      <c r="L306" s="2"/>
      <c r="M306" s="10"/>
      <c r="N306" s="10"/>
      <c r="O306" s="2"/>
      <c r="P306" s="10"/>
    </row>
    <row r="307" spans="11:26" x14ac:dyDescent="0.15">
      <c r="K307" s="112"/>
      <c r="L307" s="112"/>
      <c r="M307" s="112"/>
      <c r="N307" s="147"/>
      <c r="O307" s="2"/>
      <c r="P307" s="112"/>
    </row>
    <row r="308" spans="11:26" x14ac:dyDescent="0.15">
      <c r="K308" s="112"/>
      <c r="L308" s="112"/>
      <c r="M308" s="112"/>
      <c r="N308" s="112"/>
      <c r="O308" s="2"/>
      <c r="P308" s="112"/>
    </row>
    <row r="309" spans="11:26" x14ac:dyDescent="0.15">
      <c r="K309" s="2"/>
      <c r="L309" s="2"/>
      <c r="M309" s="10"/>
      <c r="N309" s="10"/>
      <c r="O309" s="2"/>
      <c r="P309" s="10"/>
    </row>
    <row r="310" spans="11:26" x14ac:dyDescent="0.15">
      <c r="K310" s="2"/>
      <c r="L310" s="2"/>
      <c r="M310" s="10"/>
      <c r="N310" s="10"/>
      <c r="O310" s="2"/>
      <c r="P310" s="10"/>
    </row>
    <row r="311" spans="11:26" x14ac:dyDescent="0.15">
      <c r="K311" s="112"/>
      <c r="L311" s="2"/>
      <c r="M311" s="10"/>
      <c r="N311" s="113"/>
      <c r="O311" s="2"/>
      <c r="P311" s="10"/>
    </row>
    <row r="312" spans="11:26" x14ac:dyDescent="0.15">
      <c r="K312" s="2"/>
      <c r="L312" s="2"/>
      <c r="M312" s="10"/>
      <c r="N312" s="10"/>
      <c r="O312" s="2"/>
      <c r="P312" s="10"/>
      <c r="R312" s="112" t="str">
        <f>'[2]Cumulative Stats'!A195</f>
        <v>Anderson</v>
      </c>
      <c r="S312" s="112" t="str">
        <f>'[2]Cumulative Stats'!B195</f>
        <v>Bir</v>
      </c>
      <c r="T312" s="112">
        <f>'[2]Cumulative Stats'!C195</f>
        <v>2</v>
      </c>
      <c r="U312" s="112">
        <f>'[2]Cumulative Stats'!D195</f>
        <v>20</v>
      </c>
      <c r="V312" s="112"/>
      <c r="W312" s="112">
        <f>'[2]Cumulative Stats'!F195</f>
        <v>1</v>
      </c>
    </row>
    <row r="313" spans="11:26" x14ac:dyDescent="0.15">
      <c r="K313" s="2"/>
      <c r="L313" s="2"/>
      <c r="M313" s="10"/>
      <c r="N313" s="10"/>
      <c r="O313" s="2"/>
      <c r="P313" s="10"/>
      <c r="R313" t="str">
        <f>'[17]Cumulative Stats'!A195</f>
        <v>Anderson,D</v>
      </c>
      <c r="S313" t="str">
        <f>'[17]Cumulative Stats'!B195</f>
        <v>TB</v>
      </c>
      <c r="T313">
        <f>'[17]Cumulative Stats'!C195</f>
        <v>1</v>
      </c>
      <c r="U313">
        <f>'[17]Cumulative Stats'!D195</f>
        <v>0</v>
      </c>
      <c r="W313">
        <f>'[17]Cumulative Stats'!F195</f>
        <v>1</v>
      </c>
    </row>
    <row r="314" spans="11:26" x14ac:dyDescent="0.15">
      <c r="K314" s="2"/>
      <c r="L314" s="2"/>
      <c r="M314" s="10"/>
      <c r="N314" s="10"/>
      <c r="O314" s="2"/>
      <c r="P314" s="10"/>
    </row>
    <row r="315" spans="11:26" x14ac:dyDescent="0.15">
      <c r="K315" s="2"/>
      <c r="L315" s="2"/>
      <c r="M315" s="10"/>
      <c r="N315" s="10"/>
      <c r="O315" s="2"/>
      <c r="P315" s="10"/>
      <c r="R315" s="139" t="s">
        <v>96</v>
      </c>
      <c r="T315">
        <f>SUM(T312:T313)</f>
        <v>3</v>
      </c>
      <c r="U315">
        <f>SUM(U312:U313)</f>
        <v>20</v>
      </c>
      <c r="V315" s="139"/>
      <c r="W315">
        <f>SUM(W312:W313)</f>
        <v>2</v>
      </c>
      <c r="X315" s="139"/>
      <c r="Y315" s="139"/>
      <c r="Z315" s="139"/>
    </row>
    <row r="316" spans="11:26" x14ac:dyDescent="0.15">
      <c r="K316" s="2"/>
      <c r="L316" s="2"/>
      <c r="M316" s="10"/>
      <c r="N316" s="10"/>
      <c r="O316" s="2"/>
      <c r="P316" s="10"/>
    </row>
    <row r="317" spans="11:26" x14ac:dyDescent="0.15">
      <c r="K317" s="2"/>
      <c r="L317" s="2"/>
      <c r="M317" s="10"/>
      <c r="N317" s="10"/>
      <c r="O317" s="2"/>
      <c r="P317" s="10"/>
    </row>
    <row r="318" spans="11:26" x14ac:dyDescent="0.15">
      <c r="K318" s="2"/>
      <c r="L318" s="2"/>
      <c r="M318" s="10"/>
      <c r="N318" s="10"/>
      <c r="O318" s="2"/>
      <c r="P318" s="10"/>
    </row>
    <row r="319" spans="11:26" x14ac:dyDescent="0.15">
      <c r="K319" s="2"/>
      <c r="L319" s="2"/>
      <c r="M319" s="10"/>
      <c r="N319" s="10"/>
      <c r="O319" s="2"/>
      <c r="P319" s="10"/>
    </row>
    <row r="320" spans="11:26" x14ac:dyDescent="0.15">
      <c r="K320" s="2"/>
      <c r="L320" s="2"/>
      <c r="M320" s="10"/>
      <c r="N320" s="10"/>
      <c r="O320" s="2"/>
      <c r="P320" s="10"/>
    </row>
    <row r="321" spans="11:16" x14ac:dyDescent="0.15">
      <c r="K321" s="2"/>
      <c r="L321" s="2"/>
      <c r="M321" s="10"/>
      <c r="N321" s="10"/>
      <c r="O321" s="2"/>
      <c r="P321" s="10"/>
    </row>
    <row r="322" spans="11:16" x14ac:dyDescent="0.15">
      <c r="K322" s="2"/>
      <c r="L322" s="2"/>
      <c r="M322" s="10"/>
      <c r="N322" s="10"/>
      <c r="O322" s="2"/>
      <c r="P322" s="10"/>
    </row>
    <row r="323" spans="11:16" x14ac:dyDescent="0.15">
      <c r="K323" s="2"/>
      <c r="L323" s="2"/>
      <c r="M323" s="10"/>
      <c r="N323" s="10"/>
      <c r="O323" s="2"/>
      <c r="P323" s="10"/>
    </row>
    <row r="324" spans="11:16" x14ac:dyDescent="0.15">
      <c r="K324" s="2"/>
      <c r="L324" s="2"/>
      <c r="M324" s="10"/>
      <c r="N324" s="10"/>
      <c r="O324" s="2"/>
      <c r="P324" s="10"/>
    </row>
    <row r="325" spans="11:16" x14ac:dyDescent="0.15">
      <c r="K325" s="2"/>
      <c r="L325" s="2"/>
      <c r="M325" s="10"/>
      <c r="N325" s="10"/>
      <c r="O325" s="2"/>
      <c r="P325" s="10"/>
    </row>
    <row r="326" spans="11:16" x14ac:dyDescent="0.15">
      <c r="K326" s="2"/>
      <c r="L326" s="2"/>
      <c r="M326" s="10"/>
      <c r="N326" s="10"/>
      <c r="O326" s="2"/>
      <c r="P326" s="10"/>
    </row>
    <row r="327" spans="11:16" x14ac:dyDescent="0.15">
      <c r="K327" s="2"/>
      <c r="L327" s="2"/>
      <c r="M327" s="10"/>
      <c r="N327" s="10"/>
      <c r="O327" s="2"/>
      <c r="P327" s="10"/>
    </row>
    <row r="328" spans="11:16" x14ac:dyDescent="0.15">
      <c r="K328" s="2"/>
      <c r="L328" s="2"/>
      <c r="M328" s="10"/>
      <c r="N328" s="10"/>
      <c r="O328" s="2"/>
      <c r="P328" s="10"/>
    </row>
    <row r="329" spans="11:16" x14ac:dyDescent="0.15">
      <c r="K329" s="2"/>
      <c r="L329" s="2"/>
      <c r="M329" s="10"/>
      <c r="N329" s="10"/>
      <c r="O329" s="2"/>
      <c r="P329" s="10"/>
    </row>
    <row r="330" spans="11:16" x14ac:dyDescent="0.15">
      <c r="K330" s="2"/>
      <c r="L330" s="2"/>
      <c r="M330" s="10"/>
      <c r="N330" s="10"/>
      <c r="O330" s="2"/>
      <c r="P330" s="10"/>
    </row>
    <row r="331" spans="11:16" x14ac:dyDescent="0.15">
      <c r="K331" s="2"/>
      <c r="L331" s="2"/>
      <c r="M331" s="10"/>
      <c r="N331" s="10"/>
      <c r="O331" s="2"/>
      <c r="P331" s="10"/>
    </row>
    <row r="332" spans="11:16" x14ac:dyDescent="0.15">
      <c r="K332" s="2"/>
      <c r="L332" s="2"/>
      <c r="M332" s="10"/>
      <c r="N332" s="10"/>
      <c r="O332" s="2"/>
      <c r="P332" s="10"/>
    </row>
    <row r="333" spans="11:16" x14ac:dyDescent="0.15">
      <c r="K333" s="2"/>
      <c r="L333" s="2"/>
      <c r="M333" s="10"/>
      <c r="N333" s="10"/>
      <c r="O333" s="2"/>
      <c r="P333" s="10"/>
    </row>
    <row r="334" spans="11:16" x14ac:dyDescent="0.15">
      <c r="K334" s="2"/>
      <c r="L334" s="2"/>
      <c r="M334" s="10"/>
      <c r="N334" s="10"/>
      <c r="O334" s="2"/>
      <c r="P334" s="10"/>
    </row>
    <row r="335" spans="11:16" x14ac:dyDescent="0.15">
      <c r="K335" s="2"/>
      <c r="L335" s="2"/>
      <c r="M335" s="10"/>
      <c r="N335" s="10"/>
      <c r="O335" s="2"/>
      <c r="P335" s="10"/>
    </row>
    <row r="336" spans="11:16" x14ac:dyDescent="0.15">
      <c r="K336" s="2"/>
      <c r="L336" s="2"/>
      <c r="M336" s="10"/>
      <c r="N336" s="10"/>
      <c r="O336" s="2"/>
      <c r="P336" s="10"/>
    </row>
    <row r="337" spans="11:16" x14ac:dyDescent="0.15">
      <c r="K337" s="2"/>
      <c r="L337" s="2"/>
      <c r="M337" s="10"/>
      <c r="N337" s="10"/>
      <c r="O337" s="2"/>
      <c r="P337" s="10"/>
    </row>
    <row r="338" spans="11:16" x14ac:dyDescent="0.15">
      <c r="K338" s="2"/>
      <c r="L338" s="2"/>
      <c r="M338" s="10"/>
      <c r="N338" s="10"/>
      <c r="O338" s="2"/>
      <c r="P338" s="10"/>
    </row>
    <row r="339" spans="11:16" x14ac:dyDescent="0.15">
      <c r="K339" s="2"/>
      <c r="L339" s="2"/>
      <c r="M339" s="10"/>
      <c r="N339" s="10"/>
      <c r="O339" s="2"/>
      <c r="P339" s="10"/>
    </row>
    <row r="340" spans="11:16" x14ac:dyDescent="0.15">
      <c r="K340" s="2"/>
      <c r="L340" s="2"/>
      <c r="M340" s="10"/>
      <c r="N340" s="10"/>
      <c r="O340" s="2"/>
      <c r="P340" s="10"/>
    </row>
    <row r="341" spans="11:16" x14ac:dyDescent="0.15">
      <c r="K341" s="2"/>
      <c r="L341" s="2"/>
      <c r="M341" s="10"/>
      <c r="N341" s="10"/>
      <c r="O341" s="2"/>
      <c r="P341" s="10"/>
    </row>
    <row r="342" spans="11:16" x14ac:dyDescent="0.15">
      <c r="K342" s="2"/>
      <c r="L342" s="2"/>
      <c r="M342" s="10"/>
      <c r="N342" s="10"/>
      <c r="O342" s="2"/>
      <c r="P342" s="10"/>
    </row>
    <row r="343" spans="11:16" x14ac:dyDescent="0.15">
      <c r="K343" s="2"/>
      <c r="L343" s="2"/>
      <c r="M343" s="10"/>
      <c r="N343" s="10"/>
      <c r="O343" s="2"/>
      <c r="P343" s="10"/>
    </row>
    <row r="344" spans="11:16" x14ac:dyDescent="0.15">
      <c r="K344" s="2"/>
      <c r="L344" s="2"/>
      <c r="M344" s="10"/>
      <c r="N344" s="10"/>
      <c r="O344" s="2"/>
      <c r="P344" s="10"/>
    </row>
    <row r="345" spans="11:16" x14ac:dyDescent="0.15">
      <c r="K345" s="2"/>
      <c r="L345" s="2"/>
      <c r="M345" s="10"/>
      <c r="N345" s="10"/>
      <c r="O345" s="2"/>
      <c r="P345" s="10"/>
    </row>
    <row r="346" spans="11:16" x14ac:dyDescent="0.15">
      <c r="K346" s="2"/>
      <c r="L346" s="2"/>
      <c r="M346" s="10"/>
      <c r="N346" s="10"/>
      <c r="O346" s="2"/>
      <c r="P346" s="10"/>
    </row>
    <row r="347" spans="11:16" x14ac:dyDescent="0.15">
      <c r="K347" s="2"/>
      <c r="L347" s="2"/>
      <c r="M347" s="10"/>
      <c r="N347" s="10"/>
      <c r="O347" s="2"/>
      <c r="P347" s="10"/>
    </row>
    <row r="348" spans="11:16" x14ac:dyDescent="0.15">
      <c r="K348" s="2"/>
      <c r="L348" s="2"/>
      <c r="M348" s="10"/>
      <c r="N348" s="10"/>
      <c r="O348" s="2"/>
      <c r="P348" s="10"/>
    </row>
    <row r="349" spans="11:16" x14ac:dyDescent="0.15">
      <c r="K349" s="2"/>
      <c r="L349" s="2"/>
      <c r="M349" s="10"/>
      <c r="N349" s="10"/>
      <c r="O349" s="2"/>
      <c r="P349" s="10"/>
    </row>
    <row r="350" spans="11:16" x14ac:dyDescent="0.15">
      <c r="K350" s="2"/>
      <c r="L350" s="2"/>
      <c r="M350" s="10"/>
      <c r="N350" s="10"/>
      <c r="O350" s="2"/>
      <c r="P350" s="10"/>
    </row>
    <row r="351" spans="11:16" x14ac:dyDescent="0.15">
      <c r="K351" s="2"/>
      <c r="L351" s="2"/>
      <c r="M351" s="10"/>
      <c r="N351" s="10"/>
      <c r="O351" s="2"/>
      <c r="P351" s="10"/>
    </row>
    <row r="352" spans="11:16" x14ac:dyDescent="0.15">
      <c r="K352" s="2"/>
      <c r="L352" s="2"/>
      <c r="M352" s="10"/>
      <c r="N352" s="10"/>
      <c r="O352" s="2"/>
      <c r="P352" s="10"/>
    </row>
    <row r="353" spans="11:16" x14ac:dyDescent="0.15">
      <c r="K353" s="2"/>
      <c r="L353" s="2"/>
      <c r="M353" s="10"/>
      <c r="N353" s="10"/>
      <c r="O353" s="2"/>
      <c r="P353" s="10"/>
    </row>
    <row r="354" spans="11:16" x14ac:dyDescent="0.15">
      <c r="K354" s="2"/>
      <c r="L354" s="2"/>
      <c r="M354" s="10"/>
      <c r="N354" s="10"/>
      <c r="O354" s="2"/>
      <c r="P354" s="10"/>
    </row>
    <row r="355" spans="11:16" x14ac:dyDescent="0.15">
      <c r="K355" s="2"/>
      <c r="L355" s="2"/>
      <c r="M355" s="10"/>
      <c r="N355" s="10"/>
      <c r="O355" s="2"/>
      <c r="P355" s="10"/>
    </row>
    <row r="356" spans="11:16" x14ac:dyDescent="0.15">
      <c r="K356" s="2"/>
      <c r="L356" s="2"/>
      <c r="M356" s="10"/>
      <c r="N356" s="10"/>
      <c r="O356" s="2"/>
      <c r="P356" s="10"/>
    </row>
    <row r="357" spans="11:16" x14ac:dyDescent="0.15">
      <c r="K357" s="2"/>
      <c r="L357" s="2"/>
      <c r="M357" s="10"/>
      <c r="N357" s="10"/>
      <c r="O357" s="2"/>
      <c r="P357" s="10"/>
    </row>
    <row r="358" spans="11:16" x14ac:dyDescent="0.15">
      <c r="K358" s="2"/>
      <c r="L358" s="2"/>
      <c r="M358" s="10"/>
      <c r="N358" s="10"/>
      <c r="O358" s="2"/>
      <c r="P358" s="10"/>
    </row>
    <row r="359" spans="11:16" x14ac:dyDescent="0.15">
      <c r="K359" s="2"/>
      <c r="L359" s="2"/>
      <c r="M359" s="10"/>
      <c r="N359" s="10"/>
      <c r="O359" s="2"/>
      <c r="P359" s="10"/>
    </row>
    <row r="360" spans="11:16" x14ac:dyDescent="0.15">
      <c r="K360" s="2"/>
      <c r="L360" s="2"/>
      <c r="M360" s="10"/>
      <c r="N360" s="10"/>
      <c r="O360" s="2"/>
      <c r="P360" s="10"/>
    </row>
    <row r="361" spans="11:16" x14ac:dyDescent="0.15">
      <c r="K361" s="2"/>
      <c r="L361" s="2"/>
      <c r="M361" s="10"/>
      <c r="N361" s="10"/>
      <c r="O361" s="2"/>
      <c r="P361" s="10"/>
    </row>
    <row r="362" spans="11:16" x14ac:dyDescent="0.15">
      <c r="K362" s="2"/>
      <c r="L362" s="2"/>
      <c r="M362" s="10"/>
      <c r="N362" s="10"/>
      <c r="O362" s="2"/>
      <c r="P362" s="10"/>
    </row>
    <row r="363" spans="11:16" x14ac:dyDescent="0.15">
      <c r="K363" s="2"/>
      <c r="L363" s="2"/>
      <c r="M363" s="10"/>
      <c r="N363" s="10"/>
      <c r="O363" s="2"/>
      <c r="P363" s="10"/>
    </row>
    <row r="364" spans="11:16" x14ac:dyDescent="0.15">
      <c r="K364" s="2"/>
      <c r="L364" s="2"/>
      <c r="M364" s="10"/>
      <c r="N364" s="10"/>
      <c r="O364" s="2"/>
      <c r="P364" s="10"/>
    </row>
    <row r="365" spans="11:16" x14ac:dyDescent="0.15">
      <c r="K365" s="2"/>
      <c r="L365" s="2"/>
      <c r="M365" s="10"/>
      <c r="N365" s="10"/>
      <c r="O365" s="2"/>
      <c r="P365" s="10"/>
    </row>
    <row r="366" spans="11:16" x14ac:dyDescent="0.15">
      <c r="K366" s="2"/>
      <c r="L366" s="2"/>
      <c r="M366" s="10"/>
      <c r="N366" s="10"/>
      <c r="O366" s="2"/>
      <c r="P366" s="10"/>
    </row>
    <row r="367" spans="11:16" x14ac:dyDescent="0.15">
      <c r="K367" s="2"/>
      <c r="L367" s="2"/>
      <c r="M367" s="10"/>
      <c r="N367" s="10"/>
      <c r="O367" s="2"/>
      <c r="P367" s="10"/>
    </row>
    <row r="368" spans="11:16" x14ac:dyDescent="0.15">
      <c r="K368" s="2"/>
      <c r="L368" s="2"/>
      <c r="M368" s="10"/>
      <c r="N368" s="10"/>
      <c r="O368" s="2"/>
      <c r="P368" s="10"/>
    </row>
    <row r="369" spans="11:16" x14ac:dyDescent="0.15">
      <c r="K369" s="2"/>
      <c r="L369" s="2"/>
      <c r="M369" s="10"/>
      <c r="N369" s="10"/>
      <c r="O369" s="2"/>
      <c r="P369" s="10"/>
    </row>
    <row r="370" spans="11:16" x14ac:dyDescent="0.15">
      <c r="K370" s="2"/>
      <c r="L370" s="2"/>
      <c r="M370" s="10"/>
      <c r="N370" s="10"/>
      <c r="O370" s="2"/>
      <c r="P370" s="10"/>
    </row>
    <row r="371" spans="11:16" x14ac:dyDescent="0.15">
      <c r="K371" s="2"/>
      <c r="L371" s="2"/>
      <c r="M371" s="10"/>
      <c r="N371" s="10"/>
      <c r="O371" s="2"/>
      <c r="P371" s="10"/>
    </row>
    <row r="372" spans="11:16" x14ac:dyDescent="0.15">
      <c r="K372" s="2"/>
      <c r="L372" s="2"/>
      <c r="M372" s="10"/>
      <c r="N372" s="10"/>
      <c r="O372" s="2"/>
      <c r="P372" s="10"/>
    </row>
    <row r="373" spans="11:16" x14ac:dyDescent="0.15">
      <c r="K373" s="2"/>
      <c r="L373" s="2"/>
      <c r="M373" s="10"/>
      <c r="N373" s="10"/>
      <c r="O373" s="2"/>
      <c r="P373" s="10"/>
    </row>
    <row r="374" spans="11:16" x14ac:dyDescent="0.15">
      <c r="K374" s="2"/>
      <c r="L374" s="2"/>
      <c r="M374" s="10"/>
      <c r="N374" s="10"/>
      <c r="O374" s="2"/>
      <c r="P374" s="10"/>
    </row>
    <row r="375" spans="11:16" x14ac:dyDescent="0.15">
      <c r="K375" s="2"/>
      <c r="L375" s="2"/>
      <c r="M375" s="10"/>
      <c r="N375" s="10"/>
      <c r="O375" s="2"/>
      <c r="P375" s="10"/>
    </row>
    <row r="376" spans="11:16" x14ac:dyDescent="0.15">
      <c r="K376" s="2"/>
      <c r="L376" s="2"/>
      <c r="M376" s="10"/>
      <c r="N376" s="10"/>
      <c r="O376" s="2"/>
      <c r="P376" s="10"/>
    </row>
    <row r="377" spans="11:16" x14ac:dyDescent="0.15">
      <c r="K377" s="2"/>
      <c r="L377" s="2"/>
      <c r="M377" s="10"/>
      <c r="N377" s="10"/>
      <c r="O377" s="2"/>
      <c r="P377" s="10"/>
    </row>
    <row r="378" spans="11:16" x14ac:dyDescent="0.15">
      <c r="K378" s="2"/>
      <c r="L378" s="2"/>
      <c r="M378" s="10"/>
      <c r="N378" s="10"/>
      <c r="O378" s="2"/>
      <c r="P378" s="10"/>
    </row>
    <row r="379" spans="11:16" x14ac:dyDescent="0.15">
      <c r="K379" s="2"/>
      <c r="L379" s="2"/>
      <c r="M379" s="10"/>
      <c r="N379" s="10"/>
      <c r="O379" s="2"/>
      <c r="P379" s="10"/>
    </row>
    <row r="380" spans="11:16" x14ac:dyDescent="0.15">
      <c r="K380" s="2"/>
      <c r="L380" s="2"/>
      <c r="M380" s="10"/>
      <c r="N380" s="10"/>
      <c r="O380" s="2"/>
      <c r="P380" s="10"/>
    </row>
    <row r="381" spans="11:16" x14ac:dyDescent="0.15">
      <c r="K381" s="2"/>
      <c r="L381" s="2"/>
      <c r="M381" s="10"/>
      <c r="N381" s="10"/>
      <c r="O381" s="2"/>
      <c r="P381" s="10"/>
    </row>
    <row r="382" spans="11:16" x14ac:dyDescent="0.15">
      <c r="K382" s="2"/>
      <c r="L382" s="2"/>
      <c r="M382" s="10"/>
      <c r="N382" s="10"/>
      <c r="O382" s="2"/>
      <c r="P382" s="10"/>
    </row>
    <row r="383" spans="11:16" x14ac:dyDescent="0.15">
      <c r="K383" s="2"/>
      <c r="L383" s="2"/>
      <c r="M383" s="10"/>
      <c r="N383" s="10"/>
      <c r="O383" s="2"/>
      <c r="P383" s="10"/>
    </row>
    <row r="384" spans="11:16" x14ac:dyDescent="0.15">
      <c r="K384" s="2"/>
      <c r="L384" s="2"/>
      <c r="M384" s="10"/>
      <c r="N384" s="10"/>
      <c r="O384" s="2"/>
      <c r="P384" s="10"/>
    </row>
    <row r="385" spans="11:16" x14ac:dyDescent="0.15">
      <c r="K385" s="2"/>
      <c r="L385" s="2"/>
      <c r="M385" s="10"/>
      <c r="N385" s="10"/>
      <c r="O385" s="2"/>
      <c r="P385" s="10"/>
    </row>
    <row r="386" spans="11:16" x14ac:dyDescent="0.15">
      <c r="K386" s="2"/>
      <c r="L386" s="2"/>
      <c r="M386" s="10"/>
      <c r="N386" s="10"/>
      <c r="O386" s="2"/>
      <c r="P386" s="10"/>
    </row>
    <row r="387" spans="11:16" x14ac:dyDescent="0.15">
      <c r="K387" s="2"/>
      <c r="L387" s="2"/>
      <c r="M387" s="10"/>
      <c r="N387" s="10"/>
      <c r="O387" s="2"/>
      <c r="P387" s="10"/>
    </row>
    <row r="388" spans="11:16" x14ac:dyDescent="0.15">
      <c r="K388" s="2"/>
      <c r="L388" s="2"/>
      <c r="M388" s="10"/>
      <c r="N388" s="10"/>
      <c r="O388" s="2"/>
      <c r="P388" s="10"/>
    </row>
    <row r="389" spans="11:16" x14ac:dyDescent="0.15">
      <c r="K389" s="2"/>
      <c r="L389" s="2"/>
      <c r="M389" s="10"/>
      <c r="N389" s="10"/>
      <c r="O389" s="2"/>
      <c r="P389" s="10"/>
    </row>
    <row r="390" spans="11:16" x14ac:dyDescent="0.15">
      <c r="K390" s="2"/>
      <c r="L390" s="2"/>
      <c r="M390" s="10"/>
      <c r="N390" s="10"/>
      <c r="O390" s="2"/>
      <c r="P390" s="10"/>
    </row>
    <row r="391" spans="11:16" x14ac:dyDescent="0.15">
      <c r="K391" s="2"/>
      <c r="L391" s="2"/>
      <c r="M391" s="10"/>
      <c r="N391" s="10"/>
      <c r="O391" s="2"/>
      <c r="P391" s="10"/>
    </row>
    <row r="392" spans="11:16" x14ac:dyDescent="0.15">
      <c r="K392" s="2"/>
      <c r="L392" s="2"/>
      <c r="M392" s="10"/>
      <c r="N392" s="10"/>
      <c r="O392" s="2"/>
      <c r="P392" s="10"/>
    </row>
    <row r="393" spans="11:16" x14ac:dyDescent="0.15">
      <c r="K393" s="2"/>
      <c r="L393" s="2"/>
      <c r="M393" s="10"/>
      <c r="N393" s="10"/>
      <c r="O393" s="2"/>
      <c r="P393" s="10"/>
    </row>
    <row r="394" spans="11:16" x14ac:dyDescent="0.15">
      <c r="K394" s="2"/>
      <c r="L394" s="2"/>
      <c r="M394" s="10"/>
      <c r="N394" s="10"/>
      <c r="O394" s="2"/>
      <c r="P394" s="10"/>
    </row>
    <row r="395" spans="11:16" x14ac:dyDescent="0.15">
      <c r="K395" s="2"/>
      <c r="L395" s="2"/>
      <c r="M395" s="10"/>
      <c r="N395" s="10"/>
      <c r="O395" s="2"/>
      <c r="P395" s="10"/>
    </row>
    <row r="396" spans="11:16" x14ac:dyDescent="0.15">
      <c r="K396" s="2"/>
      <c r="L396" s="2"/>
      <c r="M396" s="10"/>
      <c r="N396" s="10"/>
      <c r="O396" s="2"/>
      <c r="P396" s="10"/>
    </row>
    <row r="397" spans="11:16" x14ac:dyDescent="0.15">
      <c r="K397" s="2"/>
      <c r="L397" s="2"/>
      <c r="M397" s="10"/>
      <c r="N397" s="10"/>
      <c r="O397" s="2"/>
      <c r="P397" s="10"/>
    </row>
    <row r="398" spans="11:16" x14ac:dyDescent="0.15">
      <c r="K398" s="2"/>
      <c r="L398" s="2"/>
      <c r="M398" s="10"/>
      <c r="N398" s="10"/>
      <c r="O398" s="2"/>
      <c r="P398" s="10"/>
    </row>
    <row r="399" spans="11:16" x14ac:dyDescent="0.15">
      <c r="K399" s="2"/>
      <c r="L399" s="2"/>
      <c r="M399" s="10"/>
      <c r="N399" s="10"/>
      <c r="O399" s="2"/>
      <c r="P399" s="10"/>
    </row>
    <row r="400" spans="11:16" x14ac:dyDescent="0.15">
      <c r="K400" s="2"/>
      <c r="L400" s="2"/>
      <c r="M400" s="10"/>
      <c r="N400" s="10"/>
      <c r="O400" s="2"/>
      <c r="P400" s="10"/>
    </row>
    <row r="401" spans="11:16" x14ac:dyDescent="0.15">
      <c r="K401" s="2"/>
      <c r="L401" s="2"/>
      <c r="M401" s="10"/>
      <c r="N401" s="10"/>
      <c r="O401" s="2"/>
      <c r="P401" s="10"/>
    </row>
    <row r="402" spans="11:16" x14ac:dyDescent="0.15">
      <c r="K402" s="2"/>
      <c r="L402" s="2"/>
      <c r="M402" s="10"/>
      <c r="N402" s="10"/>
      <c r="O402" s="2"/>
      <c r="P402" s="10"/>
    </row>
    <row r="403" spans="11:16" x14ac:dyDescent="0.15">
      <c r="K403" s="2"/>
      <c r="L403" s="2"/>
      <c r="M403" s="10"/>
      <c r="N403" s="10"/>
      <c r="O403" s="2"/>
      <c r="P403" s="10"/>
    </row>
    <row r="404" spans="11:16" x14ac:dyDescent="0.15">
      <c r="M404" s="3"/>
      <c r="N404" s="3"/>
      <c r="P404" s="3"/>
    </row>
    <row r="405" spans="11:16" x14ac:dyDescent="0.15">
      <c r="M405" s="3"/>
      <c r="N405" s="3"/>
      <c r="P405" s="3"/>
    </row>
    <row r="406" spans="11:16" x14ac:dyDescent="0.15">
      <c r="M406" s="3"/>
      <c r="N406" s="3"/>
      <c r="P406" s="3"/>
    </row>
    <row r="407" spans="11:16" x14ac:dyDescent="0.15">
      <c r="M407" s="3"/>
      <c r="N407" s="3"/>
      <c r="P407" s="3"/>
    </row>
    <row r="408" spans="11:16" x14ac:dyDescent="0.15">
      <c r="M408" s="3"/>
      <c r="N408" s="3"/>
      <c r="P408" s="3"/>
    </row>
    <row r="409" spans="11:16" x14ac:dyDescent="0.15">
      <c r="M409" s="3"/>
      <c r="N409" s="3"/>
      <c r="P409" s="3"/>
    </row>
    <row r="410" spans="11:16" x14ac:dyDescent="0.15">
      <c r="M410" s="3"/>
      <c r="N410" s="3"/>
      <c r="P410" s="3"/>
    </row>
    <row r="411" spans="11:16" x14ac:dyDescent="0.15">
      <c r="M411" s="3"/>
      <c r="N411" s="3"/>
      <c r="P411" s="3"/>
    </row>
    <row r="412" spans="11:16" x14ac:dyDescent="0.15">
      <c r="M412" s="3"/>
      <c r="N412" s="3"/>
      <c r="P412" s="3"/>
    </row>
    <row r="413" spans="11:16" x14ac:dyDescent="0.15">
      <c r="M413" s="3"/>
      <c r="N413" s="3"/>
      <c r="P413" s="3"/>
    </row>
    <row r="414" spans="11:16" x14ac:dyDescent="0.15">
      <c r="M414" s="3"/>
      <c r="N414" s="3"/>
      <c r="P414" s="3"/>
    </row>
    <row r="415" spans="11:16" x14ac:dyDescent="0.15">
      <c r="M415" s="3"/>
      <c r="N415" s="3"/>
      <c r="P415" s="3"/>
    </row>
    <row r="416" spans="11:16" x14ac:dyDescent="0.15">
      <c r="M416" s="3"/>
      <c r="N416" s="3"/>
      <c r="P416" s="3"/>
    </row>
    <row r="417" spans="13:16" x14ac:dyDescent="0.15">
      <c r="M417" s="3"/>
      <c r="N417" s="3"/>
      <c r="P417" s="3"/>
    </row>
  </sheetData>
  <sortState xmlns:xlrd2="http://schemas.microsoft.com/office/spreadsheetml/2017/richdata2" ref="K2:P403">
    <sortCondition descending="1" ref="M2:M403"/>
    <sortCondition descending="1" ref="N2:N403"/>
    <sortCondition ref="K2:K403"/>
  </sortState>
  <phoneticPr fontId="2" type="noConversion"/>
  <conditionalFormatting sqref="A2:H11">
    <cfRule type="expression" dxfId="69" priority="6">
      <formula>MOD(ROW(),1)=0</formula>
    </cfRule>
  </conditionalFormatting>
  <conditionalFormatting sqref="K2:P11">
    <cfRule type="expression" dxfId="68" priority="5">
      <formula>MOD(ROW(),1)=0</formula>
    </cfRule>
  </conditionalFormatting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Interceptions">
                <anchor moveWithCells="1" sizeWithCells="1">
                  <from>
                    <xdr:col>17</xdr:col>
                    <xdr:colOff>254000</xdr:colOff>
                    <xdr:row>2</xdr:row>
                    <xdr:rowOff>127000</xdr:rowOff>
                  </from>
                  <to>
                    <xdr:col>18</xdr:col>
                    <xdr:colOff>495300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Sacks">
                <anchor moveWithCells="1" sizeWithCells="1">
                  <from>
                    <xdr:col>17</xdr:col>
                    <xdr:colOff>279400</xdr:colOff>
                    <xdr:row>10</xdr:row>
                    <xdr:rowOff>76200</xdr:rowOff>
                  </from>
                  <to>
                    <xdr:col>18</xdr:col>
                    <xdr:colOff>520700</xdr:colOff>
                    <xdr:row>16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V168"/>
  <sheetViews>
    <sheetView zoomScale="125" zoomScaleNormal="125" zoomScalePageLayoutView="12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baseColWidth="10" defaultColWidth="8.83203125" defaultRowHeight="13" x14ac:dyDescent="0.15"/>
  <cols>
    <col min="1" max="1" width="14.1640625" customWidth="1"/>
    <col min="2" max="2" width="12" customWidth="1"/>
    <col min="3" max="3" width="5.83203125" customWidth="1"/>
    <col min="4" max="11" width="5.6640625" customWidth="1"/>
    <col min="12" max="12" width="5.5" customWidth="1"/>
    <col min="13" max="13" width="6.83203125" customWidth="1"/>
    <col min="14" max="15" width="6.1640625" customWidth="1"/>
    <col min="16" max="16" width="6.83203125" customWidth="1"/>
    <col min="17" max="17" width="6" customWidth="1"/>
    <col min="18" max="18" width="8" customWidth="1"/>
    <col min="19" max="19" width="6" customWidth="1"/>
    <col min="20" max="21" width="6.5" customWidth="1"/>
    <col min="22" max="22" width="6.33203125" customWidth="1"/>
    <col min="23" max="23" width="7" customWidth="1"/>
    <col min="24" max="24" width="7.1640625" customWidth="1"/>
    <col min="25" max="26" width="7" customWidth="1"/>
    <col min="27" max="27" width="7.33203125" customWidth="1"/>
    <col min="28" max="28" width="7" customWidth="1"/>
    <col min="29" max="29" width="7.33203125" customWidth="1"/>
    <col min="30" max="31" width="3.83203125" customWidth="1"/>
  </cols>
  <sheetData>
    <row r="1" spans="1:48" x14ac:dyDescent="0.15">
      <c r="C1" s="165" t="s">
        <v>117</v>
      </c>
      <c r="D1" s="165"/>
      <c r="E1" s="165"/>
      <c r="F1" s="165"/>
      <c r="G1" s="165"/>
      <c r="H1" s="173" t="s">
        <v>118</v>
      </c>
      <c r="I1" s="173"/>
      <c r="J1" s="173"/>
      <c r="K1" s="173"/>
      <c r="P1" s="165" t="s">
        <v>117</v>
      </c>
      <c r="Q1" s="165"/>
      <c r="R1" s="173" t="s">
        <v>118</v>
      </c>
      <c r="S1" s="173"/>
    </row>
    <row r="2" spans="1:48" x14ac:dyDescent="0.15">
      <c r="G2" s="7" t="s">
        <v>81</v>
      </c>
      <c r="H2" s="17"/>
      <c r="I2" s="17"/>
      <c r="J2" s="18" t="s">
        <v>144</v>
      </c>
      <c r="K2" s="18" t="s">
        <v>81</v>
      </c>
      <c r="P2" s="6" t="s">
        <v>74</v>
      </c>
      <c r="R2" s="19" t="s">
        <v>74</v>
      </c>
      <c r="S2" s="17"/>
      <c r="T2" s="165" t="s">
        <v>107</v>
      </c>
      <c r="U2" s="165"/>
      <c r="V2" s="165" t="s">
        <v>108</v>
      </c>
      <c r="W2" s="165"/>
      <c r="X2" s="165" t="s">
        <v>109</v>
      </c>
      <c r="Y2" s="165"/>
      <c r="Z2" s="165" t="s">
        <v>110</v>
      </c>
      <c r="AA2" s="165"/>
      <c r="AB2" s="165" t="s">
        <v>111</v>
      </c>
      <c r="AC2" s="165"/>
      <c r="AM2" s="163" t="s">
        <v>107</v>
      </c>
      <c r="AN2" s="164"/>
      <c r="AO2" s="163" t="s">
        <v>108</v>
      </c>
      <c r="AP2" s="164"/>
      <c r="AQ2" s="163" t="s">
        <v>109</v>
      </c>
      <c r="AR2" s="164"/>
      <c r="AS2" s="163" t="s">
        <v>110</v>
      </c>
      <c r="AT2" s="164"/>
      <c r="AU2" s="163" t="s">
        <v>111</v>
      </c>
      <c r="AV2" s="164"/>
    </row>
    <row r="3" spans="1:48" x14ac:dyDescent="0.15">
      <c r="A3" s="8" t="s">
        <v>79</v>
      </c>
      <c r="C3" s="7" t="s">
        <v>80</v>
      </c>
      <c r="D3" s="7" t="s">
        <v>81</v>
      </c>
      <c r="E3" s="7" t="s">
        <v>56</v>
      </c>
      <c r="F3" s="7" t="s">
        <v>144</v>
      </c>
      <c r="G3" s="7" t="s">
        <v>71</v>
      </c>
      <c r="H3" s="18" t="s">
        <v>80</v>
      </c>
      <c r="I3" s="18" t="s">
        <v>81</v>
      </c>
      <c r="J3" s="18" t="s">
        <v>56</v>
      </c>
      <c r="K3" s="18" t="s">
        <v>71</v>
      </c>
      <c r="L3" s="7" t="s">
        <v>82</v>
      </c>
      <c r="M3" s="7" t="s">
        <v>83</v>
      </c>
      <c r="N3" s="7" t="s">
        <v>84</v>
      </c>
      <c r="O3" s="7" t="s">
        <v>85</v>
      </c>
      <c r="P3" s="7" t="s">
        <v>86</v>
      </c>
      <c r="Q3" s="7" t="s">
        <v>66</v>
      </c>
      <c r="R3" s="18" t="s">
        <v>86</v>
      </c>
      <c r="S3" s="18" t="s">
        <v>66</v>
      </c>
      <c r="T3" s="7" t="s">
        <v>84</v>
      </c>
      <c r="U3" s="7" t="s">
        <v>85</v>
      </c>
      <c r="V3" s="7" t="s">
        <v>84</v>
      </c>
      <c r="W3" s="7" t="s">
        <v>85</v>
      </c>
      <c r="X3" s="7" t="s">
        <v>84</v>
      </c>
      <c r="Y3" s="7" t="s">
        <v>85</v>
      </c>
      <c r="Z3" s="7" t="s">
        <v>84</v>
      </c>
      <c r="AA3" s="7" t="s">
        <v>85</v>
      </c>
      <c r="AB3" s="7" t="s">
        <v>84</v>
      </c>
      <c r="AC3" s="7" t="s">
        <v>85</v>
      </c>
      <c r="AM3" s="32" t="s">
        <v>84</v>
      </c>
      <c r="AN3" s="33" t="s">
        <v>85</v>
      </c>
      <c r="AO3" s="32" t="s">
        <v>84</v>
      </c>
      <c r="AP3" s="33" t="s">
        <v>85</v>
      </c>
      <c r="AQ3" s="32" t="s">
        <v>84</v>
      </c>
      <c r="AR3" s="33" t="s">
        <v>85</v>
      </c>
      <c r="AS3" s="32" t="s">
        <v>84</v>
      </c>
      <c r="AT3" s="33" t="s">
        <v>85</v>
      </c>
      <c r="AU3" s="32" t="s">
        <v>84</v>
      </c>
      <c r="AV3" s="33" t="s">
        <v>85</v>
      </c>
    </row>
    <row r="4" spans="1:48" x14ac:dyDescent="0.15">
      <c r="A4" s="2" t="str">
        <f>'[11]Cumulative Stats'!A169</f>
        <v>Mazzetti</v>
      </c>
      <c r="B4" s="2" t="str">
        <f>'[11]Cumulative Stats'!B169</f>
        <v>NO</v>
      </c>
      <c r="C4" s="2">
        <f>'[11]Cumulative Stats'!C169</f>
        <v>88</v>
      </c>
      <c r="D4" s="2">
        <f>'[11]Cumulative Stats'!D169</f>
        <v>11</v>
      </c>
      <c r="E4" s="2">
        <f>'[11]Cumulative Stats'!E169</f>
        <v>5421</v>
      </c>
      <c r="F4" s="10">
        <f t="shared" ref="F4:F35" si="0">IF(C4=0,0,+E4/C4)</f>
        <v>61.602272727272727</v>
      </c>
      <c r="G4" s="10">
        <f t="shared" ref="G4:G29" si="1">IF(C4=0,0,D4/C4)*100</f>
        <v>12.5</v>
      </c>
      <c r="H4" s="120">
        <v>75</v>
      </c>
      <c r="I4" s="121">
        <v>6</v>
      </c>
      <c r="J4" s="157" t="s">
        <v>143</v>
      </c>
      <c r="K4" s="122">
        <f t="shared" ref="K4:K35" si="2">IF(H4=0,0,I4/H4)*100</f>
        <v>8</v>
      </c>
      <c r="L4" s="2">
        <f>'[11]Cumulative Stats'!F169</f>
        <v>40</v>
      </c>
      <c r="M4" s="2">
        <f>'[11]Cumulative Stats'!G169</f>
        <v>40</v>
      </c>
      <c r="N4" s="2">
        <f>'[11]Cumulative Stats'!H169</f>
        <v>36</v>
      </c>
      <c r="O4" s="2">
        <f>'[11]Cumulative Stats'!I169</f>
        <v>31</v>
      </c>
      <c r="P4" s="10">
        <f>'[11]Cumulative Stats'!J169</f>
        <v>86.111111111111114</v>
      </c>
      <c r="Q4" s="5">
        <f>'[11]Cumulative Stats'!K169</f>
        <v>46</v>
      </c>
      <c r="R4" s="119">
        <f>0.777777777777778*100</f>
        <v>77.7777777777778</v>
      </c>
      <c r="S4" s="116">
        <v>44</v>
      </c>
      <c r="T4" s="117">
        <f>'[11]Cumulative Stats'!M169</f>
        <v>0</v>
      </c>
      <c r="U4" s="118">
        <f>'[11]Cumulative Stats'!N169</f>
        <v>0</v>
      </c>
      <c r="V4" s="7">
        <f>'[11]Cumulative Stats'!O169</f>
        <v>12</v>
      </c>
      <c r="W4" s="118">
        <f>'[11]Cumulative Stats'!P169</f>
        <v>12</v>
      </c>
      <c r="X4" s="7">
        <f>'[11]Cumulative Stats'!Q169</f>
        <v>14</v>
      </c>
      <c r="Y4" s="118">
        <f>'[11]Cumulative Stats'!R169</f>
        <v>14</v>
      </c>
      <c r="Z4" s="7">
        <f>'[11]Cumulative Stats'!S169</f>
        <v>8</v>
      </c>
      <c r="AA4" s="118">
        <f>'[11]Cumulative Stats'!T169</f>
        <v>5</v>
      </c>
      <c r="AB4" s="117">
        <f>'[11]Cumulative Stats'!U169</f>
        <v>2</v>
      </c>
      <c r="AC4" s="118">
        <f>'[11]Cumulative Stats'!V169</f>
        <v>0</v>
      </c>
      <c r="AD4" s="2">
        <f>IF(N4&gt;=PASSING!$B$1,1,0)</f>
        <v>1</v>
      </c>
      <c r="AE4" s="2">
        <f>IF(C4&gt;=PASSING!$B$1,1,0)</f>
        <v>1</v>
      </c>
      <c r="AF4" t="s">
        <v>219</v>
      </c>
      <c r="AI4">
        <v>32</v>
      </c>
      <c r="AL4">
        <v>1</v>
      </c>
      <c r="AS4">
        <v>1</v>
      </c>
    </row>
    <row r="5" spans="1:48" x14ac:dyDescent="0.15">
      <c r="A5" s="2" t="str">
        <f>'[5]Cumulative Stats'!A171</f>
        <v>Fritsch</v>
      </c>
      <c r="B5" s="2" t="str">
        <f>'[5]Cumulative Stats'!B171</f>
        <v>Hou</v>
      </c>
      <c r="C5" s="2">
        <f>'[5]Cumulative Stats'!C171</f>
        <v>110</v>
      </c>
      <c r="D5" s="2">
        <f>'[5]Cumulative Stats'!D171</f>
        <v>2</v>
      </c>
      <c r="E5" s="2">
        <f>'[5]Cumulative Stats'!E171</f>
        <v>6348</v>
      </c>
      <c r="F5" s="10">
        <f t="shared" si="0"/>
        <v>57.709090909090911</v>
      </c>
      <c r="G5" s="10">
        <f t="shared" si="1"/>
        <v>1.8181818181818181</v>
      </c>
      <c r="H5" s="114">
        <v>106</v>
      </c>
      <c r="I5" s="115">
        <v>1</v>
      </c>
      <c r="J5" s="157" t="s">
        <v>143</v>
      </c>
      <c r="K5" s="15">
        <f t="shared" si="2"/>
        <v>0.94339622641509435</v>
      </c>
      <c r="L5" s="2">
        <f>'[5]Cumulative Stats'!F171</f>
        <v>71</v>
      </c>
      <c r="M5" s="2">
        <f>'[5]Cumulative Stats'!G171</f>
        <v>69</v>
      </c>
      <c r="N5" s="2">
        <f>'[5]Cumulative Stats'!H171</f>
        <v>29</v>
      </c>
      <c r="O5" s="2">
        <f>'[5]Cumulative Stats'!I171</f>
        <v>24</v>
      </c>
      <c r="P5" s="10">
        <f>'[5]Cumulative Stats'!J171</f>
        <v>82.758620689655174</v>
      </c>
      <c r="Q5" s="5">
        <f>'[5]Cumulative Stats'!K171</f>
        <v>50</v>
      </c>
      <c r="R5" s="119">
        <f>0.807692307692308*100</f>
        <v>80.769230769230802</v>
      </c>
      <c r="S5" s="116">
        <v>49</v>
      </c>
      <c r="T5" s="117">
        <f>'[5]Cumulative Stats'!M171</f>
        <v>1</v>
      </c>
      <c r="U5" s="118">
        <f>'[5]Cumulative Stats'!N171</f>
        <v>1</v>
      </c>
      <c r="V5" s="117">
        <f>'[5]Cumulative Stats'!O171</f>
        <v>6</v>
      </c>
      <c r="W5" s="118">
        <f>'[5]Cumulative Stats'!P171</f>
        <v>6</v>
      </c>
      <c r="X5" s="117">
        <f>'[5]Cumulative Stats'!Q171</f>
        <v>4</v>
      </c>
      <c r="Y5" s="118">
        <f>'[5]Cumulative Stats'!R171</f>
        <v>4</v>
      </c>
      <c r="Z5" s="117">
        <f>'[5]Cumulative Stats'!S171</f>
        <v>14</v>
      </c>
      <c r="AA5" s="118">
        <f>'[5]Cumulative Stats'!T171</f>
        <v>12</v>
      </c>
      <c r="AB5" s="117">
        <f>'[5]Cumulative Stats'!U171</f>
        <v>4</v>
      </c>
      <c r="AC5" s="118">
        <f>'[5]Cumulative Stats'!V171</f>
        <v>1</v>
      </c>
      <c r="AD5" s="2">
        <f>IF(N5&gt;=PASSING!$B$1,1,0)</f>
        <v>1</v>
      </c>
      <c r="AE5" s="2">
        <f>IF(C5&gt;=PASSING!$B$1,1,0)</f>
        <v>1</v>
      </c>
      <c r="AI5">
        <v>30</v>
      </c>
      <c r="AL5">
        <f>+AL4+1</f>
        <v>2</v>
      </c>
      <c r="AO5">
        <v>4</v>
      </c>
      <c r="AP5">
        <v>4</v>
      </c>
      <c r="AQ5">
        <v>1</v>
      </c>
      <c r="AS5">
        <v>2</v>
      </c>
    </row>
    <row r="6" spans="1:48" x14ac:dyDescent="0.15">
      <c r="A6" s="2" t="str">
        <f>'[16]Cumulative Stats'!A171</f>
        <v>Mike-Mayer</v>
      </c>
      <c r="B6" s="2" t="str">
        <f>'[16]Cumulative Stats'!B171</f>
        <v>SA</v>
      </c>
      <c r="C6" s="2">
        <f>'[16]Cumulative Stats'!C171</f>
        <v>84</v>
      </c>
      <c r="D6" s="2">
        <f>'[16]Cumulative Stats'!D171</f>
        <v>11</v>
      </c>
      <c r="E6" s="2">
        <f>'[16]Cumulative Stats'!E171</f>
        <v>5378</v>
      </c>
      <c r="F6" s="10">
        <f t="shared" si="0"/>
        <v>64.023809523809518</v>
      </c>
      <c r="G6" s="10">
        <f t="shared" si="1"/>
        <v>13.095238095238097</v>
      </c>
      <c r="H6" s="114">
        <v>74</v>
      </c>
      <c r="I6" s="115">
        <v>11</v>
      </c>
      <c r="J6" s="157" t="s">
        <v>143</v>
      </c>
      <c r="K6" s="15">
        <f t="shared" si="2"/>
        <v>14.864864864864865</v>
      </c>
      <c r="L6" s="2">
        <f>'[16]Cumulative Stats'!F171</f>
        <v>34</v>
      </c>
      <c r="M6" s="2">
        <f>'[16]Cumulative Stats'!G171</f>
        <v>30</v>
      </c>
      <c r="N6" s="2">
        <f>'[16]Cumulative Stats'!H171</f>
        <v>36</v>
      </c>
      <c r="O6" s="2">
        <f>'[16]Cumulative Stats'!I171</f>
        <v>29</v>
      </c>
      <c r="P6" s="10">
        <f>'[16]Cumulative Stats'!J171</f>
        <v>80.555555555555557</v>
      </c>
      <c r="Q6" s="5">
        <f>'[16]Cumulative Stats'!K171</f>
        <v>47</v>
      </c>
      <c r="R6" s="119">
        <f>0.740740740740741*100</f>
        <v>74.074074074074105</v>
      </c>
      <c r="S6" s="116">
        <v>49</v>
      </c>
      <c r="T6" s="117">
        <f>'[16]Cumulative Stats'!M171</f>
        <v>2</v>
      </c>
      <c r="U6" s="118">
        <f>'[16]Cumulative Stats'!N171</f>
        <v>2</v>
      </c>
      <c r="V6" s="117">
        <f>'[16]Cumulative Stats'!O171</f>
        <v>7</v>
      </c>
      <c r="W6" s="118">
        <f>'[16]Cumulative Stats'!P171</f>
        <v>7</v>
      </c>
      <c r="X6" s="117">
        <f>'[16]Cumulative Stats'!Q171</f>
        <v>13</v>
      </c>
      <c r="Y6" s="118">
        <f>'[16]Cumulative Stats'!R171</f>
        <v>13</v>
      </c>
      <c r="Z6" s="117">
        <f>'[16]Cumulative Stats'!S171</f>
        <v>9</v>
      </c>
      <c r="AA6" s="118">
        <f>'[16]Cumulative Stats'!T171</f>
        <v>7</v>
      </c>
      <c r="AB6" s="117">
        <f>'[16]Cumulative Stats'!U171</f>
        <v>5</v>
      </c>
      <c r="AC6" s="118">
        <f>'[16]Cumulative Stats'!V171</f>
        <v>0</v>
      </c>
      <c r="AD6" s="2">
        <f>IF(N6&gt;=PASSING!$B$1,1,0)</f>
        <v>1</v>
      </c>
      <c r="AE6" s="2">
        <f>IF(C6&gt;=PASSING!$B$1,1,0)</f>
        <v>1</v>
      </c>
      <c r="AF6" t="s">
        <v>220</v>
      </c>
      <c r="AI6">
        <v>29</v>
      </c>
      <c r="AL6">
        <f t="shared" ref="AL6:AL69" si="3">+AL5+1</f>
        <v>3</v>
      </c>
      <c r="AO6">
        <v>1</v>
      </c>
      <c r="AP6">
        <v>1</v>
      </c>
      <c r="AS6">
        <v>2</v>
      </c>
    </row>
    <row r="7" spans="1:48" x14ac:dyDescent="0.15">
      <c r="A7" s="2" t="str">
        <f>'[3]Cumulative Stats'!A169</f>
        <v>Seibel</v>
      </c>
      <c r="B7" s="2" t="str">
        <f>'[3]Cumulative Stats'!B169</f>
        <v>Chi</v>
      </c>
      <c r="C7" s="2">
        <f>'[3]Cumulative Stats'!C169</f>
        <v>71</v>
      </c>
      <c r="D7" s="2">
        <f>'[3]Cumulative Stats'!D169</f>
        <v>5</v>
      </c>
      <c r="E7" s="2">
        <f>'[3]Cumulative Stats'!E169</f>
        <v>4221</v>
      </c>
      <c r="F7" s="10">
        <f t="shared" si="0"/>
        <v>59.450704225352112</v>
      </c>
      <c r="G7" s="10">
        <f t="shared" si="1"/>
        <v>7.042253521126761</v>
      </c>
      <c r="H7" s="114">
        <v>76</v>
      </c>
      <c r="I7" s="115">
        <v>7</v>
      </c>
      <c r="J7" s="157" t="s">
        <v>143</v>
      </c>
      <c r="K7" s="15">
        <f t="shared" si="2"/>
        <v>9.2105263157894726</v>
      </c>
      <c r="L7" s="2">
        <f>'[3]Cumulative Stats'!F169</f>
        <v>30</v>
      </c>
      <c r="M7" s="2">
        <f>'[3]Cumulative Stats'!G169</f>
        <v>30</v>
      </c>
      <c r="N7" s="2">
        <f>'[3]Cumulative Stats'!H169</f>
        <v>29</v>
      </c>
      <c r="O7" s="2">
        <f>'[3]Cumulative Stats'!I169</f>
        <v>23</v>
      </c>
      <c r="P7" s="10">
        <f>'[3]Cumulative Stats'!J169</f>
        <v>79.310344827586206</v>
      </c>
      <c r="Q7" s="5">
        <f>'[3]Cumulative Stats'!K169</f>
        <v>48</v>
      </c>
      <c r="R7" s="119">
        <v>69.599999999999994</v>
      </c>
      <c r="S7" s="116">
        <v>47</v>
      </c>
      <c r="T7" s="7">
        <f>'[3]Cumulative Stats'!M169</f>
        <v>1</v>
      </c>
      <c r="U7" s="118">
        <f>'[3]Cumulative Stats'!N169</f>
        <v>1</v>
      </c>
      <c r="V7" s="7">
        <f>'[3]Cumulative Stats'!O169</f>
        <v>6</v>
      </c>
      <c r="W7" s="118">
        <f>'[3]Cumulative Stats'!P169</f>
        <v>6</v>
      </c>
      <c r="X7" s="7">
        <f>'[3]Cumulative Stats'!Q169</f>
        <v>12</v>
      </c>
      <c r="Y7" s="118">
        <f>'[3]Cumulative Stats'!R169</f>
        <v>12</v>
      </c>
      <c r="Z7" s="7">
        <f>'[3]Cumulative Stats'!S169</f>
        <v>8</v>
      </c>
      <c r="AA7" s="118">
        <f>'[3]Cumulative Stats'!T169</f>
        <v>4</v>
      </c>
      <c r="AB7" s="7">
        <f>'[3]Cumulative Stats'!U169</f>
        <v>2</v>
      </c>
      <c r="AC7" s="118">
        <f>'[3]Cumulative Stats'!V169</f>
        <v>0</v>
      </c>
      <c r="AD7" s="2">
        <f>IF(N7&gt;=PASSING!$B$1,1,0)</f>
        <v>1</v>
      </c>
      <c r="AE7" s="2">
        <f>IF(C7&gt;=PASSING!$B$1,1,0)</f>
        <v>1</v>
      </c>
      <c r="AI7">
        <v>27</v>
      </c>
      <c r="AL7">
        <f t="shared" si="3"/>
        <v>4</v>
      </c>
      <c r="AO7">
        <v>1</v>
      </c>
      <c r="AP7">
        <v>1</v>
      </c>
      <c r="AQ7">
        <v>2</v>
      </c>
      <c r="AR7">
        <v>1</v>
      </c>
      <c r="AU7">
        <v>1</v>
      </c>
      <c r="AV7">
        <v>1</v>
      </c>
    </row>
    <row r="8" spans="1:48" x14ac:dyDescent="0.15">
      <c r="A8" s="2" t="str">
        <f>'[15]Cumulative Stats'!A170</f>
        <v>Lee</v>
      </c>
      <c r="B8" s="2" t="str">
        <f>'[15]Cumulative Stats'!B170</f>
        <v>Pit</v>
      </c>
      <c r="C8" s="2">
        <f>'[15]Cumulative Stats'!C170</f>
        <v>48</v>
      </c>
      <c r="D8" s="2">
        <f>'[15]Cumulative Stats'!D170</f>
        <v>8</v>
      </c>
      <c r="E8" s="2">
        <f>'[15]Cumulative Stats'!E170</f>
        <v>2925</v>
      </c>
      <c r="F8" s="10">
        <f t="shared" si="0"/>
        <v>60.9375</v>
      </c>
      <c r="G8" s="10">
        <f t="shared" si="1"/>
        <v>16.666666666666664</v>
      </c>
      <c r="H8" s="114">
        <v>43</v>
      </c>
      <c r="I8" s="115">
        <v>5</v>
      </c>
      <c r="J8" s="157" t="s">
        <v>143</v>
      </c>
      <c r="K8" s="15">
        <f t="shared" si="2"/>
        <v>11.627906976744185</v>
      </c>
      <c r="L8" s="2">
        <f>'[15]Cumulative Stats'!F170</f>
        <v>18</v>
      </c>
      <c r="M8" s="2">
        <f>'[15]Cumulative Stats'!G170</f>
        <v>17</v>
      </c>
      <c r="N8" s="2">
        <f>'[15]Cumulative Stats'!H170</f>
        <v>26</v>
      </c>
      <c r="O8" s="2">
        <f>'[15]Cumulative Stats'!I170</f>
        <v>20</v>
      </c>
      <c r="P8" s="10">
        <f>'[15]Cumulative Stats'!J170</f>
        <v>76.923076923076934</v>
      </c>
      <c r="Q8" s="5">
        <f>'[15]Cumulative Stats'!K170</f>
        <v>45</v>
      </c>
      <c r="R8" s="119">
        <f>0.615384615384615*100</f>
        <v>61.538461538461497</v>
      </c>
      <c r="S8" s="116">
        <v>42</v>
      </c>
      <c r="T8" s="7">
        <f>'[15]Cumulative Stats'!M170</f>
        <v>0</v>
      </c>
      <c r="U8" s="118">
        <f>'[15]Cumulative Stats'!N170</f>
        <v>0</v>
      </c>
      <c r="V8" s="7">
        <f>'[15]Cumulative Stats'!O170</f>
        <v>10</v>
      </c>
      <c r="W8" s="118">
        <f>'[15]Cumulative Stats'!P170</f>
        <v>9</v>
      </c>
      <c r="X8" s="7">
        <f>'[15]Cumulative Stats'!Q170</f>
        <v>7</v>
      </c>
      <c r="Y8" s="118">
        <f>'[15]Cumulative Stats'!R170</f>
        <v>7</v>
      </c>
      <c r="Z8" s="7">
        <f>'[15]Cumulative Stats'!S170</f>
        <v>6</v>
      </c>
      <c r="AA8" s="118">
        <f>'[15]Cumulative Stats'!T170</f>
        <v>4</v>
      </c>
      <c r="AB8" s="7">
        <f>'[15]Cumulative Stats'!U170</f>
        <v>3</v>
      </c>
      <c r="AC8" s="118">
        <f>'[15]Cumulative Stats'!V170</f>
        <v>0</v>
      </c>
      <c r="AD8" s="2">
        <f>IF(N8&gt;=PASSING!$B$1,1,0)</f>
        <v>1</v>
      </c>
      <c r="AE8" s="2">
        <f>IF(C8&gt;=PASSING!$B$1,1,0)</f>
        <v>1</v>
      </c>
      <c r="AI8">
        <v>23</v>
      </c>
      <c r="AL8">
        <f t="shared" si="3"/>
        <v>5</v>
      </c>
      <c r="AQ8">
        <v>2</v>
      </c>
      <c r="AR8">
        <v>1</v>
      </c>
      <c r="AS8">
        <v>3</v>
      </c>
      <c r="AT8">
        <v>2</v>
      </c>
    </row>
    <row r="9" spans="1:48" x14ac:dyDescent="0.15">
      <c r="A9" s="112" t="str">
        <f>'[2]Cumulative Stats'!A169</f>
        <v>Miller</v>
      </c>
      <c r="B9" s="2" t="s">
        <v>405</v>
      </c>
      <c r="C9" s="2">
        <f>+$C$118</f>
        <v>94</v>
      </c>
      <c r="D9" s="2">
        <f>+$D$118</f>
        <v>14</v>
      </c>
      <c r="E9" s="2">
        <f>+$E$118</f>
        <v>5707</v>
      </c>
      <c r="F9" s="10">
        <f t="shared" si="0"/>
        <v>60.712765957446805</v>
      </c>
      <c r="G9" s="10">
        <f t="shared" si="1"/>
        <v>14.893617021276595</v>
      </c>
      <c r="H9" s="114">
        <f>+$H$118</f>
        <v>107</v>
      </c>
      <c r="I9" s="115">
        <f>+$I$118</f>
        <v>15</v>
      </c>
      <c r="J9" s="157" t="s">
        <v>143</v>
      </c>
      <c r="K9" s="15">
        <f t="shared" si="2"/>
        <v>14.018691588785046</v>
      </c>
      <c r="L9" s="2">
        <f>+$L$118</f>
        <v>49</v>
      </c>
      <c r="M9" s="2">
        <f>+$M$118</f>
        <v>43</v>
      </c>
      <c r="N9" s="2">
        <f>+$N$118</f>
        <v>38</v>
      </c>
      <c r="O9" s="2">
        <f>+$O$118</f>
        <v>29</v>
      </c>
      <c r="P9" s="10">
        <f>+$P$118</f>
        <v>76.31578947368422</v>
      </c>
      <c r="Q9" s="2">
        <f>+$Q$118</f>
        <v>46</v>
      </c>
      <c r="R9" s="119">
        <v>66.7</v>
      </c>
      <c r="S9" s="116">
        <v>47</v>
      </c>
      <c r="T9" s="7">
        <f>+$T$118</f>
        <v>0</v>
      </c>
      <c r="U9" s="118">
        <f>+$U$118</f>
        <v>0</v>
      </c>
      <c r="V9" s="7">
        <f>+$V$118</f>
        <v>12</v>
      </c>
      <c r="W9" s="118">
        <f>+$W$118</f>
        <v>11</v>
      </c>
      <c r="X9" s="7">
        <f>+$X$118</f>
        <v>16</v>
      </c>
      <c r="Y9" s="118">
        <f>+$Y$118</f>
        <v>15</v>
      </c>
      <c r="Z9" s="7">
        <f>+$Z$118</f>
        <v>5</v>
      </c>
      <c r="AA9" s="118">
        <f>+$AA$118</f>
        <v>3</v>
      </c>
      <c r="AB9" s="7">
        <f>+$AB$118</f>
        <v>5</v>
      </c>
      <c r="AC9" s="118">
        <f>+$AC$118</f>
        <v>0</v>
      </c>
      <c r="AD9" s="2">
        <f>IF(N9&gt;=PASSING!$B$1,1,0)</f>
        <v>1</v>
      </c>
      <c r="AE9" s="2">
        <f>IF(C9&gt;=PASSING!$B$1,1,0)</f>
        <v>1</v>
      </c>
      <c r="AI9">
        <v>25</v>
      </c>
      <c r="AL9">
        <f t="shared" si="3"/>
        <v>6</v>
      </c>
      <c r="AO9">
        <v>2</v>
      </c>
      <c r="AP9">
        <v>2</v>
      </c>
      <c r="AQ9">
        <v>2</v>
      </c>
      <c r="AR9">
        <v>1</v>
      </c>
    </row>
    <row r="10" spans="1:48" x14ac:dyDescent="0.15">
      <c r="A10" s="2" t="str">
        <f>'[9]Cumulative Stats'!A169</f>
        <v>Bojovic</v>
      </c>
      <c r="B10" s="2" t="str">
        <f>'[9]Cumulative Stats'!B169</f>
        <v>Mch</v>
      </c>
      <c r="C10" s="2">
        <f>'[9]Cumulative Stats'!C169</f>
        <v>90</v>
      </c>
      <c r="D10" s="2">
        <f>'[9]Cumulative Stats'!D169</f>
        <v>12</v>
      </c>
      <c r="E10" s="2">
        <f>'[9]Cumulative Stats'!E169</f>
        <v>5375</v>
      </c>
      <c r="F10" s="10">
        <f t="shared" si="0"/>
        <v>59.722222222222221</v>
      </c>
      <c r="G10" s="10">
        <f t="shared" si="1"/>
        <v>13.333333333333334</v>
      </c>
      <c r="H10" s="114">
        <v>86</v>
      </c>
      <c r="I10" s="115">
        <v>10</v>
      </c>
      <c r="J10" s="157" t="s">
        <v>143</v>
      </c>
      <c r="K10" s="15">
        <f t="shared" si="2"/>
        <v>11.627906976744185</v>
      </c>
      <c r="L10" s="2">
        <f>'[9]Cumulative Stats'!F169</f>
        <v>50</v>
      </c>
      <c r="M10" s="2">
        <f>'[9]Cumulative Stats'!G169</f>
        <v>50</v>
      </c>
      <c r="N10" s="2">
        <f>'[9]Cumulative Stats'!H169</f>
        <v>31</v>
      </c>
      <c r="O10" s="2">
        <f>'[9]Cumulative Stats'!I169</f>
        <v>23</v>
      </c>
      <c r="P10" s="10">
        <f>'[9]Cumulative Stats'!J169</f>
        <v>74.193548387096769</v>
      </c>
      <c r="Q10" s="5">
        <f>'[9]Cumulative Stats'!K169</f>
        <v>51</v>
      </c>
      <c r="R10" s="119">
        <f>0.758620689655172*100</f>
        <v>75.86206896551721</v>
      </c>
      <c r="S10" s="116">
        <v>56</v>
      </c>
      <c r="T10" s="7">
        <f>'[9]Cumulative Stats'!M169</f>
        <v>1</v>
      </c>
      <c r="U10" s="118">
        <f>'[9]Cumulative Stats'!N169</f>
        <v>1</v>
      </c>
      <c r="V10" s="7">
        <f>'[9]Cumulative Stats'!O169</f>
        <v>5</v>
      </c>
      <c r="W10" s="118">
        <f>'[9]Cumulative Stats'!P169</f>
        <v>5</v>
      </c>
      <c r="X10" s="7">
        <f>'[9]Cumulative Stats'!Q169</f>
        <v>10</v>
      </c>
      <c r="Y10" s="118">
        <f>'[9]Cumulative Stats'!R169</f>
        <v>7</v>
      </c>
      <c r="Z10" s="7">
        <f>'[9]Cumulative Stats'!S169</f>
        <v>14</v>
      </c>
      <c r="AA10" s="118">
        <f>'[9]Cumulative Stats'!T169</f>
        <v>9</v>
      </c>
      <c r="AB10" s="7">
        <f>'[9]Cumulative Stats'!U169</f>
        <v>1</v>
      </c>
      <c r="AC10" s="118">
        <f>'[9]Cumulative Stats'!V169</f>
        <v>1</v>
      </c>
      <c r="AD10" s="2">
        <f>IF(N10&gt;=PASSING!$B$1,1,0)</f>
        <v>1</v>
      </c>
      <c r="AE10" s="2">
        <f>IF(C10&gt;=PASSING!$B$1,1,0)</f>
        <v>1</v>
      </c>
      <c r="AI10">
        <v>27</v>
      </c>
      <c r="AL10">
        <f t="shared" si="3"/>
        <v>7</v>
      </c>
      <c r="AQ10">
        <v>2</v>
      </c>
      <c r="AR10">
        <v>1</v>
      </c>
    </row>
    <row r="11" spans="1:48" x14ac:dyDescent="0.15">
      <c r="A11" s="2" t="str">
        <f>'[10]Cumulative Stats'!A169</f>
        <v>Ruzek</v>
      </c>
      <c r="B11" s="2" t="str">
        <f>'[10]Cumulative Stats'!B169</f>
        <v>NJ</v>
      </c>
      <c r="C11" s="2">
        <f>'[10]Cumulative Stats'!C169</f>
        <v>91</v>
      </c>
      <c r="D11" s="2">
        <f>'[10]Cumulative Stats'!D169</f>
        <v>10</v>
      </c>
      <c r="E11" s="2">
        <f>'[10]Cumulative Stats'!E169</f>
        <v>5659</v>
      </c>
      <c r="F11" s="10">
        <f t="shared" si="0"/>
        <v>62.18681318681319</v>
      </c>
      <c r="G11" s="10">
        <f t="shared" si="1"/>
        <v>10.989010989010989</v>
      </c>
      <c r="H11" s="114">
        <v>89</v>
      </c>
      <c r="I11" s="115">
        <v>13</v>
      </c>
      <c r="J11" s="157" t="s">
        <v>143</v>
      </c>
      <c r="K11" s="15">
        <f t="shared" si="2"/>
        <v>14.606741573033707</v>
      </c>
      <c r="L11" s="2">
        <f>'[10]Cumulative Stats'!F169</f>
        <v>43</v>
      </c>
      <c r="M11" s="2">
        <f>'[10]Cumulative Stats'!G169</f>
        <v>43</v>
      </c>
      <c r="N11" s="2">
        <f>'[10]Cumulative Stats'!H169</f>
        <v>46</v>
      </c>
      <c r="O11" s="2">
        <f>'[10]Cumulative Stats'!I169</f>
        <v>34</v>
      </c>
      <c r="P11" s="10">
        <f>'[10]Cumulative Stats'!J169</f>
        <v>73.91304347826086</v>
      </c>
      <c r="Q11" s="5">
        <f>'[10]Cumulative Stats'!K169</f>
        <v>52</v>
      </c>
      <c r="R11" s="119">
        <f>0.739130434782609*100</f>
        <v>73.913043478260903</v>
      </c>
      <c r="S11" s="116">
        <v>52</v>
      </c>
      <c r="T11" s="7">
        <f>'[10]Cumulative Stats'!M169</f>
        <v>1</v>
      </c>
      <c r="U11" s="118">
        <f>'[10]Cumulative Stats'!N169</f>
        <v>1</v>
      </c>
      <c r="V11" s="117">
        <f>'[10]Cumulative Stats'!O169</f>
        <v>15</v>
      </c>
      <c r="W11" s="118">
        <f>'[10]Cumulative Stats'!P169</f>
        <v>12</v>
      </c>
      <c r="X11" s="117">
        <f>'[10]Cumulative Stats'!Q169</f>
        <v>13</v>
      </c>
      <c r="Y11" s="118">
        <f>'[10]Cumulative Stats'!R169</f>
        <v>13</v>
      </c>
      <c r="Z11" s="117">
        <f>'[10]Cumulative Stats'!S169</f>
        <v>12</v>
      </c>
      <c r="AA11" s="118">
        <f>'[10]Cumulative Stats'!T169</f>
        <v>7</v>
      </c>
      <c r="AB11" s="117">
        <f>'[10]Cumulative Stats'!U169</f>
        <v>5</v>
      </c>
      <c r="AC11" s="118">
        <f>'[10]Cumulative Stats'!V169</f>
        <v>1</v>
      </c>
      <c r="AD11" s="2">
        <f>IF(N11&gt;=PASSING!$B$1,1,0)</f>
        <v>1</v>
      </c>
      <c r="AE11" s="2">
        <f>IF(C11&gt;=PASSING!$B$1,1,0)</f>
        <v>1</v>
      </c>
      <c r="AI11">
        <v>20</v>
      </c>
      <c r="AL11">
        <f t="shared" si="3"/>
        <v>8</v>
      </c>
      <c r="AO11">
        <v>1</v>
      </c>
      <c r="AP11">
        <v>1</v>
      </c>
      <c r="AQ11">
        <v>1</v>
      </c>
    </row>
    <row r="12" spans="1:48" x14ac:dyDescent="0.15">
      <c r="A12" s="2" t="str">
        <f>'[7]Cumulative Stats'!A170</f>
        <v>Zendejas</v>
      </c>
      <c r="B12" s="2" t="str">
        <f>'[7]Cumulative Stats'!B170</f>
        <v>LA</v>
      </c>
      <c r="C12" s="2">
        <f>'[7]Cumulative Stats'!C170</f>
        <v>80</v>
      </c>
      <c r="D12" s="2">
        <f>'[7]Cumulative Stats'!D170</f>
        <v>18</v>
      </c>
      <c r="E12" s="2">
        <f>'[7]Cumulative Stats'!E170</f>
        <v>4891</v>
      </c>
      <c r="F12" s="10">
        <f t="shared" si="0"/>
        <v>61.137500000000003</v>
      </c>
      <c r="G12" s="10">
        <f t="shared" si="1"/>
        <v>22.5</v>
      </c>
      <c r="H12" s="114">
        <v>76</v>
      </c>
      <c r="I12" s="115">
        <v>15</v>
      </c>
      <c r="J12" s="157" t="s">
        <v>143</v>
      </c>
      <c r="K12" s="15">
        <f t="shared" si="2"/>
        <v>19.736842105263158</v>
      </c>
      <c r="L12" s="2">
        <f>'[7]Cumulative Stats'!F170</f>
        <v>37</v>
      </c>
      <c r="M12" s="2">
        <f>'[7]Cumulative Stats'!G170</f>
        <v>37</v>
      </c>
      <c r="N12" s="2">
        <f>'[7]Cumulative Stats'!H170</f>
        <v>38</v>
      </c>
      <c r="O12" s="2">
        <f>'[7]Cumulative Stats'!I170</f>
        <v>27</v>
      </c>
      <c r="P12" s="10">
        <f>'[7]Cumulative Stats'!J170</f>
        <v>71.05263157894737</v>
      </c>
      <c r="Q12" s="5">
        <f>'[7]Cumulative Stats'!K170</f>
        <v>51</v>
      </c>
      <c r="R12" s="119">
        <f>0.7*100</f>
        <v>70</v>
      </c>
      <c r="S12" s="116">
        <v>46</v>
      </c>
      <c r="T12" s="7">
        <f>'[7]Cumulative Stats'!M170</f>
        <v>1</v>
      </c>
      <c r="U12" s="118">
        <f>'[7]Cumulative Stats'!N170</f>
        <v>1</v>
      </c>
      <c r="V12" s="117">
        <f>'[7]Cumulative Stats'!O170</f>
        <v>10</v>
      </c>
      <c r="W12" s="118">
        <f>'[7]Cumulative Stats'!P170</f>
        <v>8</v>
      </c>
      <c r="X12" s="117">
        <f>'[7]Cumulative Stats'!Q170</f>
        <v>9</v>
      </c>
      <c r="Y12" s="118">
        <f>'[7]Cumulative Stats'!R170</f>
        <v>8</v>
      </c>
      <c r="Z12" s="117">
        <f>'[7]Cumulative Stats'!S170</f>
        <v>15</v>
      </c>
      <c r="AA12" s="118">
        <f>'[7]Cumulative Stats'!T170</f>
        <v>9</v>
      </c>
      <c r="AB12" s="117">
        <f>'[7]Cumulative Stats'!U170</f>
        <v>3</v>
      </c>
      <c r="AC12" s="118">
        <f>'[7]Cumulative Stats'!V170</f>
        <v>1</v>
      </c>
      <c r="AD12" s="2">
        <f>IF(N12&gt;=PASSING!$B$1,1,0)</f>
        <v>1</v>
      </c>
      <c r="AE12" s="2">
        <f>IF(C12&gt;=PASSING!$B$1,1,0)</f>
        <v>1</v>
      </c>
      <c r="AI12">
        <v>20</v>
      </c>
      <c r="AL12">
        <f t="shared" si="3"/>
        <v>9</v>
      </c>
      <c r="AO12">
        <v>1</v>
      </c>
      <c r="AP12">
        <v>1</v>
      </c>
      <c r="AQ12">
        <v>2</v>
      </c>
      <c r="AR12">
        <v>1</v>
      </c>
      <c r="AS12">
        <v>1</v>
      </c>
      <c r="AT12">
        <v>1</v>
      </c>
    </row>
    <row r="13" spans="1:48" x14ac:dyDescent="0.15">
      <c r="A13" s="2" t="str">
        <f>'[14]Cumulative Stats'!A169</f>
        <v>Trout</v>
      </c>
      <c r="B13" s="2" t="str">
        <f>'[14]Cumulative Stats'!B169</f>
        <v>Phi</v>
      </c>
      <c r="C13" s="2">
        <f>'[14]Cumulative Stats'!C169</f>
        <v>109</v>
      </c>
      <c r="D13" s="2">
        <f>'[14]Cumulative Stats'!D169</f>
        <v>24</v>
      </c>
      <c r="E13" s="2">
        <f>'[14]Cumulative Stats'!E169</f>
        <v>7040</v>
      </c>
      <c r="F13" s="10">
        <f t="shared" si="0"/>
        <v>64.587155963302749</v>
      </c>
      <c r="G13" s="10">
        <f t="shared" si="1"/>
        <v>22.018348623853214</v>
      </c>
      <c r="H13" s="114">
        <v>102</v>
      </c>
      <c r="I13" s="115">
        <v>25</v>
      </c>
      <c r="J13" s="157" t="s">
        <v>143</v>
      </c>
      <c r="K13" s="15">
        <f t="shared" si="2"/>
        <v>24.509803921568626</v>
      </c>
      <c r="L13" s="2">
        <f>'[14]Cumulative Stats'!F169</f>
        <v>51</v>
      </c>
      <c r="M13" s="2">
        <f>'[14]Cumulative Stats'!G169</f>
        <v>48</v>
      </c>
      <c r="N13" s="2">
        <f>'[14]Cumulative Stats'!H169</f>
        <v>51</v>
      </c>
      <c r="O13" s="2">
        <f>'[14]Cumulative Stats'!I169</f>
        <v>36</v>
      </c>
      <c r="P13" s="10">
        <f>'[14]Cumulative Stats'!J169</f>
        <v>70.588235294117652</v>
      </c>
      <c r="Q13" s="5">
        <f>'[14]Cumulative Stats'!K169</f>
        <v>50</v>
      </c>
      <c r="R13" s="119">
        <f>0.65*100</f>
        <v>65</v>
      </c>
      <c r="S13" s="116">
        <v>49</v>
      </c>
      <c r="T13" s="7">
        <f>'[14]Cumulative Stats'!M169</f>
        <v>0</v>
      </c>
      <c r="U13" s="118">
        <f>'[14]Cumulative Stats'!N169</f>
        <v>0</v>
      </c>
      <c r="V13" s="117">
        <f>'[14]Cumulative Stats'!O169</f>
        <v>12</v>
      </c>
      <c r="W13" s="118">
        <f>'[14]Cumulative Stats'!P169</f>
        <v>10</v>
      </c>
      <c r="X13" s="117">
        <f>'[14]Cumulative Stats'!Q169</f>
        <v>19</v>
      </c>
      <c r="Y13" s="118">
        <f>'[14]Cumulative Stats'!R169</f>
        <v>17</v>
      </c>
      <c r="Z13" s="117">
        <f>'[14]Cumulative Stats'!S169</f>
        <v>13</v>
      </c>
      <c r="AA13" s="118">
        <f>'[14]Cumulative Stats'!T169</f>
        <v>8</v>
      </c>
      <c r="AB13" s="117">
        <f>'[14]Cumulative Stats'!U169</f>
        <v>7</v>
      </c>
      <c r="AC13" s="118">
        <f>'[14]Cumulative Stats'!V169</f>
        <v>1</v>
      </c>
      <c r="AD13" s="2">
        <f>IF(N13&gt;=PASSING!$B$1,1,0)</f>
        <v>1</v>
      </c>
      <c r="AE13" s="2">
        <f>IF(C13&gt;=PASSING!$B$1,1,0)</f>
        <v>1</v>
      </c>
      <c r="AI13">
        <v>21</v>
      </c>
      <c r="AL13">
        <f t="shared" si="3"/>
        <v>10</v>
      </c>
      <c r="AO13">
        <v>2</v>
      </c>
      <c r="AP13">
        <v>2</v>
      </c>
      <c r="AS13">
        <v>1</v>
      </c>
      <c r="AT13">
        <v>1</v>
      </c>
    </row>
    <row r="14" spans="1:48" x14ac:dyDescent="0.15">
      <c r="A14" s="2" t="str">
        <f>'[17]Cumulative Stats'!A169</f>
        <v>Andrusyshyn</v>
      </c>
      <c r="B14" s="2" t="str">
        <f>'[17]Cumulative Stats'!B169</f>
        <v>TB</v>
      </c>
      <c r="C14" s="2">
        <f>'[17]Cumulative Stats'!C169</f>
        <v>103</v>
      </c>
      <c r="D14" s="2">
        <f>'[17]Cumulative Stats'!D169</f>
        <v>12</v>
      </c>
      <c r="E14" s="2">
        <f>'[17]Cumulative Stats'!E169</f>
        <v>6264</v>
      </c>
      <c r="F14" s="10">
        <f t="shared" si="0"/>
        <v>60.815533980582522</v>
      </c>
      <c r="G14" s="10">
        <f t="shared" si="1"/>
        <v>11.650485436893204</v>
      </c>
      <c r="H14" s="114">
        <v>99</v>
      </c>
      <c r="I14" s="115">
        <v>11</v>
      </c>
      <c r="J14" s="157" t="s">
        <v>143</v>
      </c>
      <c r="K14" s="15">
        <f t="shared" si="2"/>
        <v>11.111111111111111</v>
      </c>
      <c r="L14" s="2">
        <f>'[17]Cumulative Stats'!F169</f>
        <v>61</v>
      </c>
      <c r="M14" s="2">
        <f>'[17]Cumulative Stats'!G169</f>
        <v>60</v>
      </c>
      <c r="N14" s="2">
        <f>'[17]Cumulative Stats'!H169</f>
        <v>32</v>
      </c>
      <c r="O14" s="2">
        <f>'[17]Cumulative Stats'!I169</f>
        <v>22</v>
      </c>
      <c r="P14" s="10">
        <f>'[17]Cumulative Stats'!J169</f>
        <v>68.75</v>
      </c>
      <c r="Q14" s="5">
        <f>'[17]Cumulative Stats'!K169</f>
        <v>48</v>
      </c>
      <c r="R14" s="119">
        <f>0.68*100</f>
        <v>68</v>
      </c>
      <c r="S14" s="116">
        <v>49</v>
      </c>
      <c r="T14" s="7">
        <f>'[17]Cumulative Stats'!M169</f>
        <v>0</v>
      </c>
      <c r="U14" s="118">
        <f>'[17]Cumulative Stats'!N169</f>
        <v>0</v>
      </c>
      <c r="V14" s="117">
        <f>'[17]Cumulative Stats'!O169</f>
        <v>13</v>
      </c>
      <c r="W14" s="118">
        <f>'[17]Cumulative Stats'!P169</f>
        <v>10</v>
      </c>
      <c r="X14" s="117">
        <f>'[17]Cumulative Stats'!Q169</f>
        <v>8</v>
      </c>
      <c r="Y14" s="118">
        <f>'[17]Cumulative Stats'!R169</f>
        <v>7</v>
      </c>
      <c r="Z14" s="117">
        <f>'[17]Cumulative Stats'!S169</f>
        <v>8</v>
      </c>
      <c r="AA14" s="118">
        <f>'[17]Cumulative Stats'!T169</f>
        <v>5</v>
      </c>
      <c r="AB14" s="117">
        <f>'[17]Cumulative Stats'!U169</f>
        <v>3</v>
      </c>
      <c r="AC14" s="118">
        <f>'[17]Cumulative Stats'!V169</f>
        <v>0</v>
      </c>
      <c r="AD14" s="2">
        <f>IF(N14&gt;=PASSING!$B$1,1,0)</f>
        <v>1</v>
      </c>
      <c r="AE14" s="2">
        <f>IF(C14&gt;=PASSING!$B$1,1,0)</f>
        <v>1</v>
      </c>
      <c r="AI14">
        <v>4</v>
      </c>
      <c r="AL14">
        <f t="shared" si="3"/>
        <v>11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U14">
        <v>1</v>
      </c>
    </row>
    <row r="15" spans="1:48" x14ac:dyDescent="0.15">
      <c r="A15" s="2" t="str">
        <f>'[6]Cumulative Stats'!A169</f>
        <v>Franco</v>
      </c>
      <c r="B15" s="2" t="str">
        <f>'[6]Cumulative Stats'!B169</f>
        <v>Jac</v>
      </c>
      <c r="C15" s="2">
        <f>'[6]Cumulative Stats'!C169</f>
        <v>67</v>
      </c>
      <c r="D15" s="2">
        <f>'[6]Cumulative Stats'!D169</f>
        <v>21</v>
      </c>
      <c r="E15" s="2">
        <f>'[6]Cumulative Stats'!E169</f>
        <v>4178</v>
      </c>
      <c r="F15" s="10">
        <f t="shared" si="0"/>
        <v>62.35820895522388</v>
      </c>
      <c r="G15" s="10">
        <f t="shared" si="1"/>
        <v>31.343283582089555</v>
      </c>
      <c r="H15" s="114">
        <v>74</v>
      </c>
      <c r="I15" s="115">
        <v>26</v>
      </c>
      <c r="J15" s="157" t="s">
        <v>143</v>
      </c>
      <c r="K15" s="15">
        <f t="shared" si="2"/>
        <v>35.135135135135137</v>
      </c>
      <c r="L15" s="2">
        <f>'[6]Cumulative Stats'!F169</f>
        <v>29</v>
      </c>
      <c r="M15" s="2">
        <f>'[6]Cumulative Stats'!G169</f>
        <v>26</v>
      </c>
      <c r="N15" s="2">
        <f>'[6]Cumulative Stats'!H169</f>
        <v>38</v>
      </c>
      <c r="O15" s="2">
        <f>'[6]Cumulative Stats'!I169</f>
        <v>26</v>
      </c>
      <c r="P15" s="10">
        <f>'[6]Cumulative Stats'!J169</f>
        <v>68.421052631578945</v>
      </c>
      <c r="Q15" s="5">
        <f>'[6]Cumulative Stats'!K169</f>
        <v>46</v>
      </c>
      <c r="R15" s="119">
        <f>0.714285714285714*100</f>
        <v>71.428571428571402</v>
      </c>
      <c r="S15" s="116">
        <v>39</v>
      </c>
      <c r="T15" s="117">
        <f>'[6]Cumulative Stats'!M169</f>
        <v>0</v>
      </c>
      <c r="U15" s="118">
        <f>'[6]Cumulative Stats'!N169</f>
        <v>0</v>
      </c>
      <c r="V15" s="117">
        <f>'[6]Cumulative Stats'!O169</f>
        <v>7</v>
      </c>
      <c r="W15" s="118">
        <f>'[6]Cumulative Stats'!P169</f>
        <v>7</v>
      </c>
      <c r="X15" s="117">
        <f>'[6]Cumulative Stats'!Q169</f>
        <v>15</v>
      </c>
      <c r="Y15" s="118">
        <f>'[6]Cumulative Stats'!R169</f>
        <v>14</v>
      </c>
      <c r="Z15" s="117">
        <f>'[6]Cumulative Stats'!S169</f>
        <v>15</v>
      </c>
      <c r="AA15" s="118">
        <f>'[6]Cumulative Stats'!T169</f>
        <v>5</v>
      </c>
      <c r="AB15" s="117">
        <f>'[6]Cumulative Stats'!U169</f>
        <v>1</v>
      </c>
      <c r="AC15" s="118">
        <f>'[6]Cumulative Stats'!V169</f>
        <v>0</v>
      </c>
      <c r="AD15">
        <f>IF(N15&gt;=PASSING!$B$1,1,0)</f>
        <v>1</v>
      </c>
      <c r="AE15" s="2">
        <f>IF(C15&gt;=PASSING!$B$1,1,0)</f>
        <v>1</v>
      </c>
      <c r="AI15">
        <v>28</v>
      </c>
      <c r="AL15">
        <f t="shared" si="3"/>
        <v>12</v>
      </c>
      <c r="AO15">
        <v>1</v>
      </c>
      <c r="AP15">
        <v>1</v>
      </c>
      <c r="AS15">
        <v>2</v>
      </c>
    </row>
    <row r="16" spans="1:48" x14ac:dyDescent="0.15">
      <c r="A16" s="2" t="str">
        <f>'[12]Cumulative Stats'!A169</f>
        <v>Shea</v>
      </c>
      <c r="B16" s="2" t="str">
        <f>'[12]Cumulative Stats'!B169</f>
        <v>Oak</v>
      </c>
      <c r="C16" s="2">
        <f>'[12]Cumulative Stats'!C169</f>
        <v>70</v>
      </c>
      <c r="D16" s="2">
        <f>'[12]Cumulative Stats'!D169</f>
        <v>7</v>
      </c>
      <c r="E16" s="2">
        <f>'[12]Cumulative Stats'!E169</f>
        <v>4237</v>
      </c>
      <c r="F16" s="10">
        <f t="shared" si="0"/>
        <v>60.528571428571432</v>
      </c>
      <c r="G16" s="10">
        <f t="shared" si="1"/>
        <v>10</v>
      </c>
      <c r="H16" s="114">
        <v>57</v>
      </c>
      <c r="I16" s="115">
        <v>8</v>
      </c>
      <c r="J16" s="157" t="s">
        <v>143</v>
      </c>
      <c r="K16" s="15">
        <f t="shared" si="2"/>
        <v>14.035087719298245</v>
      </c>
      <c r="L16" s="2">
        <f>'[12]Cumulative Stats'!F169</f>
        <v>30</v>
      </c>
      <c r="M16" s="2">
        <f>'[12]Cumulative Stats'!G169</f>
        <v>26</v>
      </c>
      <c r="N16" s="2">
        <f>'[12]Cumulative Stats'!H169</f>
        <v>34</v>
      </c>
      <c r="O16" s="2">
        <f>'[12]Cumulative Stats'!I169</f>
        <v>23</v>
      </c>
      <c r="P16" s="10">
        <f>'[12]Cumulative Stats'!J169</f>
        <v>67.64705882352942</v>
      </c>
      <c r="Q16" s="5">
        <f>'[12]Cumulative Stats'!K169</f>
        <v>49</v>
      </c>
      <c r="R16" s="119">
        <v>50</v>
      </c>
      <c r="S16" s="116">
        <v>47</v>
      </c>
      <c r="T16" s="117">
        <f>'[12]Cumulative Stats'!M169</f>
        <v>0</v>
      </c>
      <c r="U16" s="118">
        <f>'[12]Cumulative Stats'!N169</f>
        <v>0</v>
      </c>
      <c r="V16" s="117">
        <f>'[12]Cumulative Stats'!O169</f>
        <v>6</v>
      </c>
      <c r="W16" s="118">
        <f>'[12]Cumulative Stats'!P169</f>
        <v>5</v>
      </c>
      <c r="X16" s="117">
        <f>'[12]Cumulative Stats'!Q169</f>
        <v>13</v>
      </c>
      <c r="Y16" s="118">
        <f>'[12]Cumulative Stats'!R169</f>
        <v>10</v>
      </c>
      <c r="Z16" s="117">
        <f>'[12]Cumulative Stats'!S169</f>
        <v>13</v>
      </c>
      <c r="AA16" s="118">
        <f>'[12]Cumulative Stats'!T169</f>
        <v>8</v>
      </c>
      <c r="AB16" s="117">
        <f>'[12]Cumulative Stats'!U169</f>
        <v>2</v>
      </c>
      <c r="AC16" s="118">
        <f>'[12]Cumulative Stats'!V169</f>
        <v>0</v>
      </c>
      <c r="AD16" s="2">
        <f>IF(N16&gt;=PASSING!$B$1,1,0)</f>
        <v>1</v>
      </c>
      <c r="AE16" s="2">
        <f>IF(C16&gt;=PASSING!$B$1,1,0)</f>
        <v>1</v>
      </c>
      <c r="AI16">
        <v>4</v>
      </c>
      <c r="AL16">
        <f t="shared" si="3"/>
        <v>13</v>
      </c>
      <c r="AS16">
        <v>1</v>
      </c>
      <c r="AU16">
        <v>1</v>
      </c>
    </row>
    <row r="17" spans="1:47" x14ac:dyDescent="0.15">
      <c r="A17" s="2" t="str">
        <f>'[8]Cumulative Stats'!A169</f>
        <v>Duncan</v>
      </c>
      <c r="B17" s="2" t="str">
        <f>'[8]Cumulative Stats'!B169</f>
        <v>Mem</v>
      </c>
      <c r="C17" s="2">
        <f>'[8]Cumulative Stats'!C169</f>
        <v>68</v>
      </c>
      <c r="D17" s="2">
        <f>'[8]Cumulative Stats'!D169</f>
        <v>5</v>
      </c>
      <c r="E17" s="2">
        <f>'[8]Cumulative Stats'!E169</f>
        <v>3984</v>
      </c>
      <c r="F17" s="10">
        <f t="shared" si="0"/>
        <v>58.588235294117645</v>
      </c>
      <c r="G17" s="10">
        <f t="shared" si="1"/>
        <v>7.3529411764705888</v>
      </c>
      <c r="H17" s="114">
        <v>75</v>
      </c>
      <c r="I17" s="115">
        <v>7</v>
      </c>
      <c r="J17" s="157" t="s">
        <v>143</v>
      </c>
      <c r="K17" s="15">
        <f t="shared" si="2"/>
        <v>9.3333333333333339</v>
      </c>
      <c r="L17" s="2">
        <f>'[8]Cumulative Stats'!F169</f>
        <v>29</v>
      </c>
      <c r="M17" s="2">
        <f>'[8]Cumulative Stats'!G169</f>
        <v>27</v>
      </c>
      <c r="N17" s="2">
        <f>'[8]Cumulative Stats'!H169</f>
        <v>30</v>
      </c>
      <c r="O17" s="2">
        <f>'[8]Cumulative Stats'!I169</f>
        <v>19</v>
      </c>
      <c r="P17" s="10">
        <f>'[8]Cumulative Stats'!J169</f>
        <v>63.333333333333329</v>
      </c>
      <c r="Q17" s="5">
        <f>'[8]Cumulative Stats'!K169</f>
        <v>48</v>
      </c>
      <c r="R17" s="119">
        <f>0.75*100</f>
        <v>75</v>
      </c>
      <c r="S17" s="116">
        <v>52</v>
      </c>
      <c r="T17" s="117">
        <f>'[8]Cumulative Stats'!M169</f>
        <v>1</v>
      </c>
      <c r="U17" s="118">
        <f>'[8]Cumulative Stats'!N169</f>
        <v>1</v>
      </c>
      <c r="V17" s="117">
        <f>'[8]Cumulative Stats'!O169</f>
        <v>7</v>
      </c>
      <c r="W17" s="118">
        <f>'[8]Cumulative Stats'!P169</f>
        <v>6</v>
      </c>
      <c r="X17" s="117">
        <f>'[8]Cumulative Stats'!Q169</f>
        <v>8</v>
      </c>
      <c r="Y17" s="118">
        <f>'[8]Cumulative Stats'!R169</f>
        <v>6</v>
      </c>
      <c r="Z17" s="117">
        <f>'[8]Cumulative Stats'!S169</f>
        <v>10</v>
      </c>
      <c r="AA17" s="118">
        <f>'[8]Cumulative Stats'!T169</f>
        <v>6</v>
      </c>
      <c r="AB17" s="117">
        <f>'[8]Cumulative Stats'!U169</f>
        <v>4</v>
      </c>
      <c r="AC17" s="118">
        <f>'[8]Cumulative Stats'!V169</f>
        <v>0</v>
      </c>
      <c r="AD17" s="2">
        <f>IF(N17&gt;=PASSING!$B$1,1,0)</f>
        <v>1</v>
      </c>
      <c r="AE17" s="2">
        <f>IF(C17&gt;=PASSING!$B$1,1,0)</f>
        <v>1</v>
      </c>
      <c r="AI17">
        <v>23</v>
      </c>
      <c r="AL17">
        <f t="shared" si="3"/>
        <v>14</v>
      </c>
      <c r="AO17">
        <v>1</v>
      </c>
      <c r="AP17">
        <v>1</v>
      </c>
      <c r="AQ17">
        <v>1</v>
      </c>
      <c r="AR17">
        <v>1</v>
      </c>
    </row>
    <row r="18" spans="1:47" x14ac:dyDescent="0.15">
      <c r="A18" s="2" t="str">
        <f>'[4]Cumulative Stats'!A172</f>
        <v>Speelman</v>
      </c>
      <c r="B18" s="2" t="str">
        <f>'[4]Cumulative Stats'!B172</f>
        <v>Den</v>
      </c>
      <c r="C18" s="2">
        <f>'[4]Cumulative Stats'!C172</f>
        <v>80</v>
      </c>
      <c r="D18" s="2">
        <f>'[4]Cumulative Stats'!D172</f>
        <v>18</v>
      </c>
      <c r="E18" s="2">
        <f>'[4]Cumulative Stats'!E172</f>
        <v>5007</v>
      </c>
      <c r="F18" s="10">
        <f t="shared" si="0"/>
        <v>62.587499999999999</v>
      </c>
      <c r="G18" s="10">
        <f t="shared" si="1"/>
        <v>22.5</v>
      </c>
      <c r="H18" s="114">
        <v>73</v>
      </c>
      <c r="I18" s="115">
        <v>15</v>
      </c>
      <c r="J18" s="157" t="s">
        <v>143</v>
      </c>
      <c r="K18" s="15">
        <f t="shared" si="2"/>
        <v>20.547945205479451</v>
      </c>
      <c r="L18" s="2">
        <f>'[4]Cumulative Stats'!F172</f>
        <v>37</v>
      </c>
      <c r="M18" s="2">
        <f>'[4]Cumulative Stats'!G172</f>
        <v>36</v>
      </c>
      <c r="N18" s="2">
        <f>'[4]Cumulative Stats'!H172</f>
        <v>38</v>
      </c>
      <c r="O18" s="2">
        <f>'[4]Cumulative Stats'!I172</f>
        <v>24</v>
      </c>
      <c r="P18" s="10">
        <f>'[4]Cumulative Stats'!J172</f>
        <v>63.157894736842103</v>
      </c>
      <c r="Q18" s="5">
        <f>'[4]Cumulative Stats'!K172</f>
        <v>55</v>
      </c>
      <c r="R18" s="119">
        <f>0.59375*100</f>
        <v>59.375</v>
      </c>
      <c r="S18" s="116">
        <v>57</v>
      </c>
      <c r="T18" s="117">
        <f>'[4]Cumulative Stats'!M172</f>
        <v>2</v>
      </c>
      <c r="U18" s="118">
        <f>'[4]Cumulative Stats'!N172</f>
        <v>2</v>
      </c>
      <c r="V18" s="117">
        <f>'[4]Cumulative Stats'!O172</f>
        <v>10</v>
      </c>
      <c r="W18" s="118">
        <f>'[4]Cumulative Stats'!P172</f>
        <v>9</v>
      </c>
      <c r="X18" s="117">
        <f>'[4]Cumulative Stats'!Q172</f>
        <v>8</v>
      </c>
      <c r="Y18" s="118">
        <f>'[4]Cumulative Stats'!R172</f>
        <v>7</v>
      </c>
      <c r="Z18" s="117">
        <f>'[4]Cumulative Stats'!S172</f>
        <v>8</v>
      </c>
      <c r="AA18" s="118">
        <f>'[4]Cumulative Stats'!T172</f>
        <v>3</v>
      </c>
      <c r="AB18" s="117">
        <f>'[4]Cumulative Stats'!U172</f>
        <v>10</v>
      </c>
      <c r="AC18" s="118">
        <f>'[4]Cumulative Stats'!V172</f>
        <v>3</v>
      </c>
      <c r="AD18" s="2">
        <f>IF(N18&gt;=PASSING!$B$1,1,0)</f>
        <v>1</v>
      </c>
      <c r="AE18" s="2">
        <f>IF(C18&gt;=PASSING!$B$1,1,0)</f>
        <v>1</v>
      </c>
      <c r="AF18">
        <f>0.3*27.5+0.7*30.8</f>
        <v>29.81</v>
      </c>
      <c r="AI18">
        <v>40</v>
      </c>
      <c r="AL18">
        <f t="shared" si="3"/>
        <v>15</v>
      </c>
      <c r="AQ18">
        <v>2</v>
      </c>
      <c r="AR18">
        <v>1</v>
      </c>
      <c r="AS18">
        <v>2</v>
      </c>
    </row>
    <row r="19" spans="1:47" x14ac:dyDescent="0.15">
      <c r="A19" s="2" t="str">
        <f>'[13]Cumulative Stats'!A171</f>
        <v>Herrera</v>
      </c>
      <c r="B19" s="2" t="str">
        <f>'[13]Cumulative Stats'!B171</f>
        <v>Okl</v>
      </c>
      <c r="C19" s="2">
        <f>'[13]Cumulative Stats'!C171</f>
        <v>47</v>
      </c>
      <c r="D19" s="2">
        <f>'[13]Cumulative Stats'!D171</f>
        <v>2</v>
      </c>
      <c r="E19" s="2">
        <f>'[13]Cumulative Stats'!E171</f>
        <v>2627</v>
      </c>
      <c r="F19" s="10">
        <f t="shared" si="0"/>
        <v>55.893617021276597</v>
      </c>
      <c r="G19" s="10">
        <f t="shared" si="1"/>
        <v>4.2553191489361701</v>
      </c>
      <c r="H19" s="114">
        <v>54</v>
      </c>
      <c r="I19" s="115">
        <v>8</v>
      </c>
      <c r="J19" s="157" t="s">
        <v>143</v>
      </c>
      <c r="K19" s="15">
        <f t="shared" si="2"/>
        <v>14.814814814814813</v>
      </c>
      <c r="L19" s="2">
        <f>'[13]Cumulative Stats'!F171</f>
        <v>14</v>
      </c>
      <c r="M19" s="2">
        <f>'[13]Cumulative Stats'!G171</f>
        <v>13</v>
      </c>
      <c r="N19" s="2">
        <f>'[13]Cumulative Stats'!H171</f>
        <v>31</v>
      </c>
      <c r="O19" s="2">
        <f>'[13]Cumulative Stats'!I171</f>
        <v>19</v>
      </c>
      <c r="P19" s="10">
        <f>'[13]Cumulative Stats'!J171</f>
        <v>61.29032258064516</v>
      </c>
      <c r="Q19" s="5">
        <f>'[13]Cumulative Stats'!K171</f>
        <v>49</v>
      </c>
      <c r="R19" s="119">
        <f>0.6*100</f>
        <v>60</v>
      </c>
      <c r="S19" s="116">
        <v>50</v>
      </c>
      <c r="T19" s="117">
        <f>'[13]Cumulative Stats'!M171</f>
        <v>1</v>
      </c>
      <c r="U19" s="118">
        <f>'[13]Cumulative Stats'!N171</f>
        <v>1</v>
      </c>
      <c r="V19" s="117">
        <f>'[13]Cumulative Stats'!O171</f>
        <v>8</v>
      </c>
      <c r="W19" s="118">
        <f>'[13]Cumulative Stats'!P171</f>
        <v>5</v>
      </c>
      <c r="X19" s="117">
        <f>'[13]Cumulative Stats'!Q171</f>
        <v>8</v>
      </c>
      <c r="Y19" s="118">
        <f>'[13]Cumulative Stats'!R171</f>
        <v>7</v>
      </c>
      <c r="Z19" s="117">
        <f>'[13]Cumulative Stats'!S171</f>
        <v>11</v>
      </c>
      <c r="AA19" s="118">
        <f>'[13]Cumulative Stats'!T171</f>
        <v>6</v>
      </c>
      <c r="AB19" s="117">
        <f>'[13]Cumulative Stats'!U171</f>
        <v>3</v>
      </c>
      <c r="AC19" s="118">
        <f>'[13]Cumulative Stats'!V171</f>
        <v>0</v>
      </c>
      <c r="AD19" s="2">
        <f>IF(N19&gt;=PASSING!$B$1,1,0)</f>
        <v>1</v>
      </c>
      <c r="AE19" s="2">
        <f>IF(C19&gt;=PASSING!$B$1,1,0)</f>
        <v>1</v>
      </c>
      <c r="AF19">
        <f>0.3*30.8+0.7*32.4</f>
        <v>31.919999999999995</v>
      </c>
      <c r="AI19">
        <v>14</v>
      </c>
      <c r="AL19">
        <f t="shared" si="3"/>
        <v>16</v>
      </c>
      <c r="AO19">
        <v>1</v>
      </c>
      <c r="AP19">
        <v>1</v>
      </c>
      <c r="AQ19">
        <v>3</v>
      </c>
      <c r="AR19">
        <v>1</v>
      </c>
      <c r="AS19">
        <v>1</v>
      </c>
    </row>
    <row r="20" spans="1:47" x14ac:dyDescent="0.15">
      <c r="A20" s="2" t="str">
        <f>'[1]Cumulative Stats'!A169</f>
        <v>Corral</v>
      </c>
      <c r="B20" s="2" t="str">
        <f>'[1]Cumulative Stats'!B169</f>
        <v>Arz</v>
      </c>
      <c r="C20" s="2">
        <f>'[1]Cumulative Stats'!C169</f>
        <v>91</v>
      </c>
      <c r="D20" s="2">
        <f>'[1]Cumulative Stats'!D169</f>
        <v>14</v>
      </c>
      <c r="E20" s="2">
        <f>'[1]Cumulative Stats'!E169</f>
        <v>5455</v>
      </c>
      <c r="F20" s="10">
        <f t="shared" si="0"/>
        <v>59.945054945054942</v>
      </c>
      <c r="G20" s="10">
        <f t="shared" si="1"/>
        <v>15.384615384615385</v>
      </c>
      <c r="H20" s="114">
        <f>5.333333*18</f>
        <v>95.999993999999987</v>
      </c>
      <c r="I20" s="115">
        <f>0.8*18</f>
        <v>14.4</v>
      </c>
      <c r="J20" s="157" t="s">
        <v>143</v>
      </c>
      <c r="K20" s="15">
        <f t="shared" si="2"/>
        <v>15.00000093750006</v>
      </c>
      <c r="L20" s="2">
        <f>'[1]Cumulative Stats'!F169</f>
        <v>53</v>
      </c>
      <c r="M20" s="2">
        <f>'[1]Cumulative Stats'!G169</f>
        <v>53</v>
      </c>
      <c r="N20" s="2">
        <f>'[1]Cumulative Stats'!H169</f>
        <v>32</v>
      </c>
      <c r="O20" s="2">
        <f>'[1]Cumulative Stats'!I169</f>
        <v>18</v>
      </c>
      <c r="P20" s="10">
        <f>'[1]Cumulative Stats'!J169</f>
        <v>56.25</v>
      </c>
      <c r="Q20" s="5">
        <f>'[1]Cumulative Stats'!K169</f>
        <v>43</v>
      </c>
      <c r="R20" s="119">
        <v>52.4</v>
      </c>
      <c r="S20" s="116">
        <v>47</v>
      </c>
      <c r="T20" s="117">
        <f>'[1]Cumulative Stats'!M169</f>
        <v>1</v>
      </c>
      <c r="U20" s="118">
        <f>'[1]Cumulative Stats'!N169</f>
        <v>1</v>
      </c>
      <c r="V20" s="117">
        <f>'[1]Cumulative Stats'!O169</f>
        <v>5</v>
      </c>
      <c r="W20" s="118">
        <f>'[1]Cumulative Stats'!P169</f>
        <v>5</v>
      </c>
      <c r="X20" s="117">
        <f>'[1]Cumulative Stats'!Q169</f>
        <v>14</v>
      </c>
      <c r="Y20" s="118">
        <f>'[1]Cumulative Stats'!R169</f>
        <v>9</v>
      </c>
      <c r="Z20" s="117">
        <f>'[1]Cumulative Stats'!S169</f>
        <v>11</v>
      </c>
      <c r="AA20" s="118">
        <f>'[1]Cumulative Stats'!T169</f>
        <v>3</v>
      </c>
      <c r="AB20" s="117">
        <f>'[1]Cumulative Stats'!U169</f>
        <v>1</v>
      </c>
      <c r="AC20" s="118">
        <f>'[1]Cumulative Stats'!V169</f>
        <v>0</v>
      </c>
      <c r="AD20" s="2">
        <f>IF(N20&gt;=PASSING!$B$1,1,0)</f>
        <v>1</v>
      </c>
      <c r="AE20" s="2">
        <f>IF(C20&gt;=PASSING!$B$1,1,0)</f>
        <v>1</v>
      </c>
      <c r="AI20">
        <v>4</v>
      </c>
      <c r="AL20">
        <f t="shared" si="3"/>
        <v>17</v>
      </c>
      <c r="AO20">
        <v>1</v>
      </c>
      <c r="AP20">
        <v>1</v>
      </c>
      <c r="AS20">
        <v>1</v>
      </c>
      <c r="AU20">
        <v>1</v>
      </c>
    </row>
    <row r="21" spans="1:47" x14ac:dyDescent="0.15">
      <c r="A21" s="112" t="s">
        <v>406</v>
      </c>
      <c r="B21" s="112" t="s">
        <v>403</v>
      </c>
      <c r="C21" s="2">
        <f>+$C$110</f>
        <v>45</v>
      </c>
      <c r="D21" s="2">
        <f>+$D$110</f>
        <v>8</v>
      </c>
      <c r="E21" s="2">
        <f>+$E$110</f>
        <v>2715</v>
      </c>
      <c r="F21" s="10">
        <f t="shared" si="0"/>
        <v>60.333333333333336</v>
      </c>
      <c r="G21" s="10">
        <f t="shared" si="1"/>
        <v>17.777777777777779</v>
      </c>
      <c r="H21" s="114">
        <f>+$H$110</f>
        <v>54</v>
      </c>
      <c r="I21" s="115">
        <f>+$I$110</f>
        <v>9</v>
      </c>
      <c r="J21" s="157" t="s">
        <v>143</v>
      </c>
      <c r="K21" s="15">
        <f t="shared" si="2"/>
        <v>16.666666666666664</v>
      </c>
      <c r="L21" s="2">
        <f>+$L$110</f>
        <v>21</v>
      </c>
      <c r="M21" s="2">
        <f>+$M$110</f>
        <v>19</v>
      </c>
      <c r="N21" s="2">
        <f>+$N$110</f>
        <v>27</v>
      </c>
      <c r="O21" s="2">
        <f>+$O$110</f>
        <v>12</v>
      </c>
      <c r="P21" s="10">
        <f>+$P$110</f>
        <v>44.444444444444443</v>
      </c>
      <c r="Q21" s="5">
        <f>+$Q$110</f>
        <v>43</v>
      </c>
      <c r="R21" s="119">
        <f>+$R$110*100</f>
        <v>64.285714285714292</v>
      </c>
      <c r="S21" s="116">
        <f>+$S$110</f>
        <v>51</v>
      </c>
      <c r="T21" s="117">
        <f>+$T$110</f>
        <v>0</v>
      </c>
      <c r="U21" s="118">
        <f>+$U$110</f>
        <v>0</v>
      </c>
      <c r="V21" s="117">
        <f>+$V$110</f>
        <v>2</v>
      </c>
      <c r="W21" s="118">
        <f>+$W$110</f>
        <v>1</v>
      </c>
      <c r="X21" s="117">
        <f>+$X$110</f>
        <v>7</v>
      </c>
      <c r="Y21" s="118">
        <f>+$Y$110</f>
        <v>6</v>
      </c>
      <c r="Z21" s="117">
        <f>+$Z$110</f>
        <v>13</v>
      </c>
      <c r="AA21" s="118">
        <f>+$AA$110</f>
        <v>5</v>
      </c>
      <c r="AB21" s="117">
        <f>+$AB$110</f>
        <v>5</v>
      </c>
      <c r="AC21" s="118">
        <f>+$AC$110</f>
        <v>0</v>
      </c>
      <c r="AD21" s="2">
        <f>IF(N21&gt;=PASSING!$B$1,1,0)</f>
        <v>1</v>
      </c>
      <c r="AE21" s="2">
        <f>IF(C21&gt;=PASSING!$B$1,1,0)</f>
        <v>1</v>
      </c>
      <c r="AI21">
        <v>2</v>
      </c>
      <c r="AL21">
        <f t="shared" si="3"/>
        <v>18</v>
      </c>
      <c r="AQ21">
        <v>1</v>
      </c>
      <c r="AS21">
        <v>1</v>
      </c>
    </row>
    <row r="22" spans="1:47" x14ac:dyDescent="0.15">
      <c r="A22" s="2" t="str">
        <f>'[2]Cumulative Stats'!A170</f>
        <v>Norwood</v>
      </c>
      <c r="B22" s="2" t="str">
        <f>'[2]Cumulative Stats'!B170</f>
        <v>Bir</v>
      </c>
      <c r="C22" s="2">
        <f>'[2]Cumulative Stats'!C170</f>
        <v>12</v>
      </c>
      <c r="D22" s="2">
        <f>'[2]Cumulative Stats'!D170</f>
        <v>2</v>
      </c>
      <c r="E22" s="2">
        <f>'[2]Cumulative Stats'!E170</f>
        <v>737</v>
      </c>
      <c r="F22" s="10">
        <f t="shared" si="0"/>
        <v>61.416666666666664</v>
      </c>
      <c r="G22" s="10">
        <f t="shared" si="1"/>
        <v>16.666666666666664</v>
      </c>
      <c r="H22" s="114">
        <v>10</v>
      </c>
      <c r="I22" s="115">
        <v>3</v>
      </c>
      <c r="J22" s="157" t="s">
        <v>143</v>
      </c>
      <c r="K22" s="15">
        <f t="shared" si="2"/>
        <v>30</v>
      </c>
      <c r="L22" s="2">
        <f>'[2]Cumulative Stats'!F170</f>
        <v>5</v>
      </c>
      <c r="M22" s="2">
        <f>'[2]Cumulative Stats'!G170</f>
        <v>5</v>
      </c>
      <c r="N22" s="2">
        <f>'[2]Cumulative Stats'!H170</f>
        <v>6</v>
      </c>
      <c r="O22" s="2">
        <f>'[2]Cumulative Stats'!I170</f>
        <v>5</v>
      </c>
      <c r="P22" s="10">
        <f>'[2]Cumulative Stats'!J170</f>
        <v>83.333333333333343</v>
      </c>
      <c r="Q22" s="5">
        <f>'[2]Cumulative Stats'!K170</f>
        <v>45</v>
      </c>
      <c r="R22" s="119">
        <v>75</v>
      </c>
      <c r="S22" s="116">
        <v>35</v>
      </c>
      <c r="T22" s="117">
        <f>'[2]Cumulative Stats'!M170</f>
        <v>1</v>
      </c>
      <c r="U22" s="118">
        <f>'[2]Cumulative Stats'!N170</f>
        <v>1</v>
      </c>
      <c r="V22" s="117">
        <f>'[2]Cumulative Stats'!O170</f>
        <v>2</v>
      </c>
      <c r="W22" s="118">
        <f>'[2]Cumulative Stats'!P170</f>
        <v>2</v>
      </c>
      <c r="X22" s="117">
        <f>'[2]Cumulative Stats'!Q170</f>
        <v>1</v>
      </c>
      <c r="Y22" s="118">
        <f>'[2]Cumulative Stats'!R170</f>
        <v>0</v>
      </c>
      <c r="Z22" s="117">
        <f>'[2]Cumulative Stats'!S170</f>
        <v>2</v>
      </c>
      <c r="AA22" s="118">
        <f>'[2]Cumulative Stats'!T170</f>
        <v>2</v>
      </c>
      <c r="AB22" s="117">
        <f>'[2]Cumulative Stats'!U170</f>
        <v>0</v>
      </c>
      <c r="AC22" s="118">
        <f>'[2]Cumulative Stats'!V170</f>
        <v>0</v>
      </c>
      <c r="AD22" s="2">
        <f>IF(N22&gt;=PASSING!$B$1,1,0)</f>
        <v>0</v>
      </c>
      <c r="AE22" s="2">
        <f>IF(C22&gt;=PASSING!$B$1,1,0)</f>
        <v>0</v>
      </c>
      <c r="AL22">
        <f t="shared" si="3"/>
        <v>19</v>
      </c>
      <c r="AO22">
        <v>1</v>
      </c>
      <c r="AP22">
        <v>1</v>
      </c>
      <c r="AQ22">
        <v>1</v>
      </c>
      <c r="AR22">
        <v>1</v>
      </c>
      <c r="AS22">
        <v>1</v>
      </c>
    </row>
    <row r="23" spans="1:47" x14ac:dyDescent="0.15">
      <c r="A23" s="2" t="str">
        <f>'[15]Cumulative Stats'!A171</f>
        <v>Schubert</v>
      </c>
      <c r="B23" s="2" t="str">
        <f>'[15]Cumulative Stats'!B171</f>
        <v>Pit</v>
      </c>
      <c r="C23" s="2">
        <f>'[15]Cumulative Stats'!C171</f>
        <v>26</v>
      </c>
      <c r="D23" s="2">
        <f>'[15]Cumulative Stats'!D171</f>
        <v>4</v>
      </c>
      <c r="E23" s="2">
        <f>'[15]Cumulative Stats'!E171</f>
        <v>1501</v>
      </c>
      <c r="F23" s="10">
        <f t="shared" si="0"/>
        <v>57.730769230769234</v>
      </c>
      <c r="G23" s="10">
        <f t="shared" si="1"/>
        <v>15.384615384615385</v>
      </c>
      <c r="H23" s="114">
        <v>17</v>
      </c>
      <c r="I23" s="115">
        <v>4</v>
      </c>
      <c r="J23" s="157" t="s">
        <v>143</v>
      </c>
      <c r="K23" s="15">
        <f t="shared" si="2"/>
        <v>23.52941176470588</v>
      </c>
      <c r="L23" s="2">
        <f>'[15]Cumulative Stats'!F171</f>
        <v>14</v>
      </c>
      <c r="M23" s="2">
        <f>'[15]Cumulative Stats'!G171</f>
        <v>13</v>
      </c>
      <c r="N23" s="2">
        <f>'[15]Cumulative Stats'!H171</f>
        <v>10</v>
      </c>
      <c r="O23" s="2">
        <f>'[15]Cumulative Stats'!I171</f>
        <v>6</v>
      </c>
      <c r="P23" s="10">
        <f>'[15]Cumulative Stats'!J171</f>
        <v>60</v>
      </c>
      <c r="Q23" s="5">
        <f>'[15]Cumulative Stats'!K171</f>
        <v>45</v>
      </c>
      <c r="R23" s="119">
        <v>40</v>
      </c>
      <c r="S23" s="116">
        <v>56</v>
      </c>
      <c r="T23" s="117">
        <f>'[15]Cumulative Stats'!M171</f>
        <v>0</v>
      </c>
      <c r="U23" s="118">
        <f>'[15]Cumulative Stats'!N171</f>
        <v>0</v>
      </c>
      <c r="V23" s="117">
        <f>'[15]Cumulative Stats'!O171</f>
        <v>3</v>
      </c>
      <c r="W23" s="118">
        <f>'[15]Cumulative Stats'!P171</f>
        <v>2</v>
      </c>
      <c r="X23" s="117">
        <f>'[15]Cumulative Stats'!Q171</f>
        <v>2</v>
      </c>
      <c r="Y23" s="118">
        <f>'[15]Cumulative Stats'!R171</f>
        <v>2</v>
      </c>
      <c r="Z23" s="117">
        <f>'[15]Cumulative Stats'!S171</f>
        <v>3</v>
      </c>
      <c r="AA23" s="118">
        <f>'[15]Cumulative Stats'!T171</f>
        <v>2</v>
      </c>
      <c r="AB23" s="117">
        <f>'[15]Cumulative Stats'!U171</f>
        <v>2</v>
      </c>
      <c r="AC23" s="118">
        <f>'[15]Cumulative Stats'!V171</f>
        <v>0</v>
      </c>
      <c r="AD23" s="2">
        <f>IF(N23&gt;=PASSING!$B$1,1,0)</f>
        <v>0</v>
      </c>
      <c r="AE23" s="2">
        <f>IF(C23&gt;=PASSING!$B$1,1,0)</f>
        <v>1</v>
      </c>
      <c r="AL23">
        <f t="shared" si="3"/>
        <v>20</v>
      </c>
      <c r="AO23">
        <v>2</v>
      </c>
      <c r="AP23">
        <v>2</v>
      </c>
    </row>
    <row r="24" spans="1:47" x14ac:dyDescent="0.15">
      <c r="A24" s="2" t="str">
        <f>'[18]Cumulative Stats'!A170</f>
        <v>Porter</v>
      </c>
      <c r="B24" s="2" t="str">
        <f>'[18]Cumulative Stats'!B170</f>
        <v>Was</v>
      </c>
      <c r="C24" s="2">
        <f>'[18]Cumulative Stats'!C170</f>
        <v>17</v>
      </c>
      <c r="D24" s="2">
        <f>'[18]Cumulative Stats'!D170</f>
        <v>1</v>
      </c>
      <c r="E24" s="2">
        <f>'[18]Cumulative Stats'!E170</f>
        <v>979</v>
      </c>
      <c r="F24" s="10">
        <f t="shared" si="0"/>
        <v>57.588235294117645</v>
      </c>
      <c r="G24" s="10">
        <f t="shared" si="1"/>
        <v>5.8823529411764701</v>
      </c>
      <c r="H24" s="114">
        <v>13</v>
      </c>
      <c r="I24" s="115">
        <v>1</v>
      </c>
      <c r="J24" s="157" t="s">
        <v>143</v>
      </c>
      <c r="K24" s="15">
        <f t="shared" si="2"/>
        <v>7.6923076923076925</v>
      </c>
      <c r="L24" s="2">
        <f>'[18]Cumulative Stats'!F170</f>
        <v>9</v>
      </c>
      <c r="M24" s="2">
        <f>'[18]Cumulative Stats'!G170</f>
        <v>4</v>
      </c>
      <c r="N24" s="2">
        <f>'[18]Cumulative Stats'!H170</f>
        <v>5</v>
      </c>
      <c r="O24" s="2">
        <f>'[18]Cumulative Stats'!I170</f>
        <v>1</v>
      </c>
      <c r="P24" s="10">
        <f>'[18]Cumulative Stats'!J170</f>
        <v>20</v>
      </c>
      <c r="Q24" s="5">
        <f>'[18]Cumulative Stats'!K170</f>
        <v>25</v>
      </c>
      <c r="R24" s="119">
        <v>0</v>
      </c>
      <c r="S24" s="116">
        <v>0</v>
      </c>
      <c r="T24" s="117">
        <f>'[18]Cumulative Stats'!M170</f>
        <v>0</v>
      </c>
      <c r="U24" s="118">
        <f>'[18]Cumulative Stats'!N170</f>
        <v>0</v>
      </c>
      <c r="V24" s="117">
        <f>'[18]Cumulative Stats'!O170</f>
        <v>3</v>
      </c>
      <c r="W24" s="118">
        <f>'[18]Cumulative Stats'!P170</f>
        <v>1</v>
      </c>
      <c r="X24" s="117">
        <f>'[18]Cumulative Stats'!Q170</f>
        <v>0</v>
      </c>
      <c r="Y24" s="118">
        <f>'[18]Cumulative Stats'!R170</f>
        <v>0</v>
      </c>
      <c r="Z24" s="117">
        <f>'[18]Cumulative Stats'!S170</f>
        <v>2</v>
      </c>
      <c r="AA24" s="118">
        <f>'[18]Cumulative Stats'!T170</f>
        <v>0</v>
      </c>
      <c r="AB24" s="117">
        <f>'[18]Cumulative Stats'!U170</f>
        <v>0</v>
      </c>
      <c r="AC24" s="118">
        <f>'[18]Cumulative Stats'!V170</f>
        <v>0</v>
      </c>
      <c r="AD24" s="2">
        <f>IF(N24&gt;=PASSING!$B$1,1,0)</f>
        <v>0</v>
      </c>
      <c r="AE24" s="2">
        <f>IF(C24&gt;=PASSING!$B$1,1,0)</f>
        <v>0</v>
      </c>
      <c r="AL24">
        <f t="shared" si="3"/>
        <v>21</v>
      </c>
      <c r="AS24">
        <v>2</v>
      </c>
      <c r="AU24">
        <v>1</v>
      </c>
    </row>
    <row r="25" spans="1:47" x14ac:dyDescent="0.15">
      <c r="A25" s="2" t="str">
        <f>'[13]Cumulative Stats'!A170</f>
        <v>Crum</v>
      </c>
      <c r="B25" s="2" t="str">
        <f>'[13]Cumulative Stats'!B170</f>
        <v>Okl</v>
      </c>
      <c r="C25" s="2">
        <f>'[13]Cumulative Stats'!C170</f>
        <v>5</v>
      </c>
      <c r="D25" s="2">
        <f>'[13]Cumulative Stats'!D170</f>
        <v>2</v>
      </c>
      <c r="E25" s="2">
        <f>'[13]Cumulative Stats'!E170</f>
        <v>318</v>
      </c>
      <c r="F25" s="10">
        <f t="shared" si="0"/>
        <v>63.6</v>
      </c>
      <c r="G25" s="10">
        <f t="shared" si="1"/>
        <v>40</v>
      </c>
      <c r="H25" s="114">
        <v>8</v>
      </c>
      <c r="I25" s="115">
        <v>2</v>
      </c>
      <c r="J25" s="157" t="s">
        <v>143</v>
      </c>
      <c r="K25" s="15">
        <f t="shared" si="2"/>
        <v>25</v>
      </c>
      <c r="L25" s="2">
        <f>'[13]Cumulative Stats'!F170</f>
        <v>2</v>
      </c>
      <c r="M25" s="2">
        <f>'[13]Cumulative Stats'!G170</f>
        <v>2</v>
      </c>
      <c r="N25" s="2">
        <f>'[13]Cumulative Stats'!H170</f>
        <v>4</v>
      </c>
      <c r="O25" s="2">
        <f>'[13]Cumulative Stats'!I170</f>
        <v>0</v>
      </c>
      <c r="P25" s="10">
        <f>'[13]Cumulative Stats'!J170</f>
        <v>0</v>
      </c>
      <c r="Q25" s="5">
        <f>'[13]Cumulative Stats'!K170</f>
        <v>0</v>
      </c>
      <c r="R25" s="119">
        <v>0</v>
      </c>
      <c r="S25" s="116">
        <v>0</v>
      </c>
      <c r="T25" s="117">
        <f>'[13]Cumulative Stats'!M170</f>
        <v>0</v>
      </c>
      <c r="U25" s="118">
        <f>'[13]Cumulative Stats'!N170</f>
        <v>0</v>
      </c>
      <c r="V25" s="117">
        <f>'[13]Cumulative Stats'!O170</f>
        <v>1</v>
      </c>
      <c r="W25" s="118">
        <f>'[13]Cumulative Stats'!P170</f>
        <v>0</v>
      </c>
      <c r="X25" s="117">
        <f>'[13]Cumulative Stats'!Q170</f>
        <v>2</v>
      </c>
      <c r="Y25" s="118">
        <f>'[13]Cumulative Stats'!R170</f>
        <v>0</v>
      </c>
      <c r="Z25" s="117">
        <f>'[13]Cumulative Stats'!S170</f>
        <v>0</v>
      </c>
      <c r="AA25" s="118">
        <f>'[13]Cumulative Stats'!T170</f>
        <v>0</v>
      </c>
      <c r="AB25" s="117">
        <f>'[13]Cumulative Stats'!U170</f>
        <v>1</v>
      </c>
      <c r="AC25" s="118">
        <f>'[13]Cumulative Stats'!V170</f>
        <v>0</v>
      </c>
      <c r="AD25" s="2">
        <f>IF(N25&gt;=PASSING!$B$1,1,0)</f>
        <v>0</v>
      </c>
      <c r="AE25" s="2">
        <f>IF(C25&gt;=PASSING!$B$1,1,0)</f>
        <v>0</v>
      </c>
      <c r="AL25">
        <f t="shared" si="3"/>
        <v>22</v>
      </c>
      <c r="AQ25">
        <v>1</v>
      </c>
      <c r="AR25">
        <v>1</v>
      </c>
      <c r="AS25">
        <v>1</v>
      </c>
      <c r="AU25">
        <v>1</v>
      </c>
    </row>
    <row r="26" spans="1:47" x14ac:dyDescent="0.15">
      <c r="A26" s="2" t="str">
        <f>'[18]Cumulative Stats'!A171</f>
        <v>Vitiello</v>
      </c>
      <c r="B26" s="2" t="str">
        <f>'[18]Cumulative Stats'!B171</f>
        <v>Was</v>
      </c>
      <c r="C26" s="2">
        <f>'[18]Cumulative Stats'!C171</f>
        <v>4</v>
      </c>
      <c r="D26" s="2">
        <f>'[18]Cumulative Stats'!D171</f>
        <v>1</v>
      </c>
      <c r="E26" s="2">
        <f>'[18]Cumulative Stats'!E171</f>
        <v>224</v>
      </c>
      <c r="F26" s="10">
        <f t="shared" si="0"/>
        <v>56</v>
      </c>
      <c r="G26" s="10">
        <f t="shared" si="1"/>
        <v>25</v>
      </c>
      <c r="H26" s="114">
        <v>5</v>
      </c>
      <c r="I26" s="115">
        <v>1</v>
      </c>
      <c r="J26" s="157" t="s">
        <v>143</v>
      </c>
      <c r="K26" s="15">
        <f t="shared" si="2"/>
        <v>20</v>
      </c>
      <c r="L26" s="2">
        <f>'[18]Cumulative Stats'!F171</f>
        <v>2</v>
      </c>
      <c r="M26" s="2">
        <f>'[18]Cumulative Stats'!G171</f>
        <v>1</v>
      </c>
      <c r="N26" s="2">
        <f>'[18]Cumulative Stats'!H171</f>
        <v>2</v>
      </c>
      <c r="O26" s="2">
        <f>'[18]Cumulative Stats'!I171</f>
        <v>0</v>
      </c>
      <c r="P26" s="10">
        <f>'[18]Cumulative Stats'!J171</f>
        <v>0</v>
      </c>
      <c r="Q26" s="5">
        <f>'[18]Cumulative Stats'!K171</f>
        <v>0</v>
      </c>
      <c r="R26" s="119">
        <v>0</v>
      </c>
      <c r="S26" s="116">
        <v>0</v>
      </c>
      <c r="T26" s="117">
        <f>'[18]Cumulative Stats'!M171</f>
        <v>0</v>
      </c>
      <c r="U26" s="118">
        <f>'[18]Cumulative Stats'!N171</f>
        <v>0</v>
      </c>
      <c r="V26" s="117">
        <f>'[18]Cumulative Stats'!O171</f>
        <v>0</v>
      </c>
      <c r="W26" s="118">
        <f>'[18]Cumulative Stats'!P171</f>
        <v>0</v>
      </c>
      <c r="X26" s="117">
        <f>'[18]Cumulative Stats'!Q171</f>
        <v>0</v>
      </c>
      <c r="Y26" s="118">
        <f>'[18]Cumulative Stats'!R171</f>
        <v>0</v>
      </c>
      <c r="Z26" s="117">
        <f>'[18]Cumulative Stats'!S171</f>
        <v>2</v>
      </c>
      <c r="AA26" s="118">
        <f>'[18]Cumulative Stats'!T171</f>
        <v>0</v>
      </c>
      <c r="AB26" s="117">
        <f>'[18]Cumulative Stats'!U171</f>
        <v>0</v>
      </c>
      <c r="AC26" s="118">
        <f>'[18]Cumulative Stats'!V171</f>
        <v>0</v>
      </c>
      <c r="AD26" s="2">
        <f>IF(N26&gt;=PASSING!$B$1,1,0)</f>
        <v>0</v>
      </c>
      <c r="AE26" s="2">
        <f>IF(C26&gt;=PASSING!$B$1,1,0)</f>
        <v>0</v>
      </c>
      <c r="AL26">
        <f t="shared" si="3"/>
        <v>23</v>
      </c>
      <c r="AO26">
        <v>1</v>
      </c>
      <c r="AS26">
        <v>1</v>
      </c>
      <c r="AT26">
        <v>1</v>
      </c>
    </row>
    <row r="27" spans="1:47" x14ac:dyDescent="0.15">
      <c r="A27" s="2" t="str">
        <f>'[15]Cumulative Stats'!A169</f>
        <v>Barilla</v>
      </c>
      <c r="B27" s="2" t="str">
        <f>'[15]Cumulative Stats'!B169</f>
        <v>Pit</v>
      </c>
      <c r="C27" s="2">
        <f>'[15]Cumulative Stats'!C169</f>
        <v>4</v>
      </c>
      <c r="D27" s="2">
        <f>'[15]Cumulative Stats'!D169</f>
        <v>0</v>
      </c>
      <c r="E27" s="2">
        <f>'[15]Cumulative Stats'!E169</f>
        <v>223</v>
      </c>
      <c r="F27" s="10">
        <f t="shared" si="0"/>
        <v>55.75</v>
      </c>
      <c r="G27" s="10">
        <f t="shared" si="1"/>
        <v>0</v>
      </c>
      <c r="H27" s="114">
        <v>2</v>
      </c>
      <c r="I27" s="115">
        <v>0</v>
      </c>
      <c r="J27" s="157" t="s">
        <v>143</v>
      </c>
      <c r="K27" s="15">
        <f t="shared" si="2"/>
        <v>0</v>
      </c>
      <c r="L27" s="2">
        <f>'[15]Cumulative Stats'!F169</f>
        <v>3</v>
      </c>
      <c r="M27" s="2">
        <f>'[15]Cumulative Stats'!G169</f>
        <v>3</v>
      </c>
      <c r="N27" s="2">
        <f>'[15]Cumulative Stats'!H169</f>
        <v>0</v>
      </c>
      <c r="O27" s="2">
        <f>'[15]Cumulative Stats'!I169</f>
        <v>0</v>
      </c>
      <c r="P27" s="10">
        <f>'[15]Cumulative Stats'!J169</f>
        <v>0</v>
      </c>
      <c r="Q27" s="5">
        <f>'[15]Cumulative Stats'!K169</f>
        <v>0</v>
      </c>
      <c r="R27" s="119">
        <v>50</v>
      </c>
      <c r="S27" s="116">
        <v>32</v>
      </c>
      <c r="T27" s="117">
        <f>'[15]Cumulative Stats'!M169</f>
        <v>0</v>
      </c>
      <c r="U27" s="118">
        <f>'[15]Cumulative Stats'!N169</f>
        <v>0</v>
      </c>
      <c r="V27" s="117">
        <f>'[15]Cumulative Stats'!O169</f>
        <v>0</v>
      </c>
      <c r="W27" s="118">
        <f>'[15]Cumulative Stats'!P169</f>
        <v>0</v>
      </c>
      <c r="X27" s="117">
        <f>'[15]Cumulative Stats'!Q169</f>
        <v>0</v>
      </c>
      <c r="Y27" s="118">
        <f>'[15]Cumulative Stats'!R169</f>
        <v>0</v>
      </c>
      <c r="Z27" s="117">
        <f>'[15]Cumulative Stats'!S169</f>
        <v>0</v>
      </c>
      <c r="AA27" s="118">
        <f>'[15]Cumulative Stats'!T169</f>
        <v>0</v>
      </c>
      <c r="AB27" s="117">
        <f>'[15]Cumulative Stats'!U169</f>
        <v>0</v>
      </c>
      <c r="AC27" s="118">
        <f>'[15]Cumulative Stats'!V169</f>
        <v>0</v>
      </c>
      <c r="AD27" s="2">
        <f>IF(N27&gt;=PASSING!$B$1,1,0)</f>
        <v>0</v>
      </c>
      <c r="AE27" s="2">
        <f>IF(C27&gt;=PASSING!$B$1,1,0)</f>
        <v>0</v>
      </c>
      <c r="AL27">
        <f t="shared" si="3"/>
        <v>24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</row>
    <row r="28" spans="1:47" x14ac:dyDescent="0.15">
      <c r="A28" s="112" t="str">
        <f>'[13]Cumulative Stats'!A172</f>
        <v>Boris</v>
      </c>
      <c r="B28" s="2" t="str">
        <f>'[13]Cumulative Stats'!B172</f>
        <v>Okl</v>
      </c>
      <c r="C28" s="2">
        <f>'[13]Cumulative Stats'!C172</f>
        <v>0</v>
      </c>
      <c r="D28" s="2">
        <f>'[13]Cumulative Stats'!D172</f>
        <v>0</v>
      </c>
      <c r="E28" s="2">
        <f>'[13]Cumulative Stats'!E172</f>
        <v>0</v>
      </c>
      <c r="F28" s="10">
        <f t="shared" si="0"/>
        <v>0</v>
      </c>
      <c r="G28" s="10">
        <f t="shared" si="1"/>
        <v>0</v>
      </c>
      <c r="H28" s="114">
        <v>0</v>
      </c>
      <c r="I28" s="115">
        <v>0</v>
      </c>
      <c r="J28" s="157" t="s">
        <v>143</v>
      </c>
      <c r="K28" s="15">
        <f t="shared" si="2"/>
        <v>0</v>
      </c>
      <c r="L28" s="2">
        <f>'[13]Cumulative Stats'!F172</f>
        <v>0</v>
      </c>
      <c r="M28" s="2">
        <f>'[13]Cumulative Stats'!G172</f>
        <v>0</v>
      </c>
      <c r="N28" s="2">
        <f>'[13]Cumulative Stats'!H172</f>
        <v>0</v>
      </c>
      <c r="O28" s="2">
        <f>'[13]Cumulative Stats'!I172</f>
        <v>0</v>
      </c>
      <c r="P28" s="10">
        <f>'[13]Cumulative Stats'!J172</f>
        <v>0</v>
      </c>
      <c r="Q28" s="5">
        <f>'[13]Cumulative Stats'!K172</f>
        <v>0</v>
      </c>
      <c r="R28" s="119" t="s">
        <v>143</v>
      </c>
      <c r="S28" s="116" t="s">
        <v>143</v>
      </c>
      <c r="T28" s="117">
        <f>'[13]Cumulative Stats'!M172</f>
        <v>0</v>
      </c>
      <c r="U28" s="118">
        <f>'[13]Cumulative Stats'!N172</f>
        <v>0</v>
      </c>
      <c r="V28" s="117">
        <f>'[13]Cumulative Stats'!O172</f>
        <v>0</v>
      </c>
      <c r="W28" s="118">
        <f>'[13]Cumulative Stats'!P172</f>
        <v>0</v>
      </c>
      <c r="X28" s="117">
        <f>'[13]Cumulative Stats'!Q172</f>
        <v>0</v>
      </c>
      <c r="Y28" s="118">
        <f>'[13]Cumulative Stats'!R172</f>
        <v>0</v>
      </c>
      <c r="Z28" s="117">
        <f>'[13]Cumulative Stats'!S172</f>
        <v>0</v>
      </c>
      <c r="AA28" s="118">
        <f>'[13]Cumulative Stats'!T172</f>
        <v>0</v>
      </c>
      <c r="AB28" s="117">
        <f>'[13]Cumulative Stats'!U172</f>
        <v>0</v>
      </c>
      <c r="AC28" s="118">
        <f>'[13]Cumulative Stats'!V172</f>
        <v>0</v>
      </c>
      <c r="AD28">
        <f>IF(N28&gt;=PASSING!$B$1,1,0)</f>
        <v>0</v>
      </c>
      <c r="AE28" s="2">
        <f>IF(C28&gt;=PASSING!$B$1,1,0)</f>
        <v>0</v>
      </c>
      <c r="AI28">
        <v>21</v>
      </c>
      <c r="AL28">
        <f t="shared" si="3"/>
        <v>25</v>
      </c>
      <c r="AS28">
        <v>2</v>
      </c>
      <c r="AU28">
        <v>1</v>
      </c>
    </row>
    <row r="29" spans="1:47" x14ac:dyDescent="0.15">
      <c r="A29" s="2" t="str">
        <f>'[11]Cumulative Stats'!A170</f>
        <v>Casarino</v>
      </c>
      <c r="B29" s="2" t="str">
        <f>'[11]Cumulative Stats'!B170</f>
        <v>NO</v>
      </c>
      <c r="C29" s="2">
        <f>'[11]Cumulative Stats'!C170</f>
        <v>0</v>
      </c>
      <c r="D29" s="2">
        <f>'[11]Cumulative Stats'!D170</f>
        <v>0</v>
      </c>
      <c r="E29" s="2">
        <f>'[11]Cumulative Stats'!E170</f>
        <v>0</v>
      </c>
      <c r="F29" s="10">
        <f t="shared" si="0"/>
        <v>0</v>
      </c>
      <c r="G29" s="10">
        <f t="shared" si="1"/>
        <v>0</v>
      </c>
      <c r="H29" s="114">
        <v>0</v>
      </c>
      <c r="I29" s="115">
        <v>0</v>
      </c>
      <c r="J29" s="157" t="s">
        <v>143</v>
      </c>
      <c r="K29" s="15">
        <f t="shared" si="2"/>
        <v>0</v>
      </c>
      <c r="L29" s="2">
        <f>'[11]Cumulative Stats'!F170</f>
        <v>0</v>
      </c>
      <c r="M29" s="2">
        <f>'[11]Cumulative Stats'!G170</f>
        <v>0</v>
      </c>
      <c r="N29" s="2">
        <f>'[11]Cumulative Stats'!H170</f>
        <v>0</v>
      </c>
      <c r="O29" s="2">
        <f>'[11]Cumulative Stats'!I170</f>
        <v>0</v>
      </c>
      <c r="P29" s="10">
        <f>'[11]Cumulative Stats'!J170</f>
        <v>0</v>
      </c>
      <c r="Q29" s="5">
        <f>'[11]Cumulative Stats'!K170</f>
        <v>0</v>
      </c>
      <c r="R29" s="119" t="s">
        <v>143</v>
      </c>
      <c r="S29" s="116" t="s">
        <v>143</v>
      </c>
      <c r="T29" s="117">
        <f>'[11]Cumulative Stats'!M170</f>
        <v>0</v>
      </c>
      <c r="U29" s="118">
        <f>'[11]Cumulative Stats'!N170</f>
        <v>0</v>
      </c>
      <c r="V29" s="117">
        <f>'[11]Cumulative Stats'!O170</f>
        <v>0</v>
      </c>
      <c r="W29" s="118">
        <f>'[11]Cumulative Stats'!P170</f>
        <v>0</v>
      </c>
      <c r="X29" s="117">
        <f>'[11]Cumulative Stats'!Q170</f>
        <v>0</v>
      </c>
      <c r="Y29" s="118">
        <f>'[11]Cumulative Stats'!R170</f>
        <v>0</v>
      </c>
      <c r="Z29" s="117">
        <f>'[11]Cumulative Stats'!S170</f>
        <v>0</v>
      </c>
      <c r="AA29" s="118">
        <f>'[11]Cumulative Stats'!T170</f>
        <v>0</v>
      </c>
      <c r="AB29" s="117">
        <f>'[11]Cumulative Stats'!U170</f>
        <v>0</v>
      </c>
      <c r="AC29" s="118">
        <f>'[11]Cumulative Stats'!V170</f>
        <v>0</v>
      </c>
      <c r="AD29" s="2">
        <f>IF(N29&gt;=PASSING!$B$1,1,0)</f>
        <v>0</v>
      </c>
      <c r="AE29" s="2">
        <f>IF(C29&gt;=PASSING!$B$1,1,0)</f>
        <v>0</v>
      </c>
      <c r="AL29">
        <f t="shared" si="3"/>
        <v>26</v>
      </c>
      <c r="AO29">
        <v>2</v>
      </c>
      <c r="AP29">
        <v>2</v>
      </c>
      <c r="AS29">
        <v>1</v>
      </c>
      <c r="AT29">
        <v>1</v>
      </c>
    </row>
    <row r="30" spans="1:47" x14ac:dyDescent="0.15">
      <c r="A30" s="112" t="str">
        <f>'[10]Cumulative Stats'!A170</f>
        <v>Cutts</v>
      </c>
      <c r="B30" s="2" t="str">
        <f>'[10]Cumulative Stats'!B170</f>
        <v>NJ</v>
      </c>
      <c r="C30" s="2">
        <f>'[10]Cumulative Stats'!C170</f>
        <v>0</v>
      </c>
      <c r="D30" s="2">
        <f>'[10]Cumulative Stats'!D170</f>
        <v>0</v>
      </c>
      <c r="E30" s="2">
        <f>'[10]Cumulative Stats'!E170</f>
        <v>0</v>
      </c>
      <c r="F30" s="10">
        <f t="shared" si="0"/>
        <v>0</v>
      </c>
      <c r="G30" s="10">
        <f>+$G$110</f>
        <v>17.777777777777779</v>
      </c>
      <c r="H30" s="114">
        <v>0</v>
      </c>
      <c r="I30" s="115">
        <v>0</v>
      </c>
      <c r="J30" s="157" t="s">
        <v>143</v>
      </c>
      <c r="K30" s="15">
        <f t="shared" si="2"/>
        <v>0</v>
      </c>
      <c r="L30" s="2">
        <f>'[10]Cumulative Stats'!F170</f>
        <v>0</v>
      </c>
      <c r="M30" s="2">
        <f>'[10]Cumulative Stats'!G170</f>
        <v>0</v>
      </c>
      <c r="N30" s="2">
        <f>'[10]Cumulative Stats'!H170</f>
        <v>0</v>
      </c>
      <c r="O30" s="2">
        <f>'[10]Cumulative Stats'!I170</f>
        <v>0</v>
      </c>
      <c r="P30" s="10">
        <f>'[10]Cumulative Stats'!J170</f>
        <v>0</v>
      </c>
      <c r="Q30" s="5">
        <f>'[10]Cumulative Stats'!K170</f>
        <v>0</v>
      </c>
      <c r="R30" s="119" t="s">
        <v>143</v>
      </c>
      <c r="S30" s="116" t="s">
        <v>143</v>
      </c>
      <c r="T30" s="117">
        <f>'[10]Cumulative Stats'!M170</f>
        <v>0</v>
      </c>
      <c r="U30" s="118">
        <f>'[10]Cumulative Stats'!N170</f>
        <v>0</v>
      </c>
      <c r="V30" s="117">
        <f>'[10]Cumulative Stats'!O170</f>
        <v>0</v>
      </c>
      <c r="W30" s="118">
        <f>'[10]Cumulative Stats'!P170</f>
        <v>0</v>
      </c>
      <c r="X30" s="117">
        <f>'[10]Cumulative Stats'!Q170</f>
        <v>0</v>
      </c>
      <c r="Y30" s="118">
        <f>'[10]Cumulative Stats'!R170</f>
        <v>0</v>
      </c>
      <c r="Z30" s="117">
        <f>'[10]Cumulative Stats'!S170</f>
        <v>0</v>
      </c>
      <c r="AA30" s="118">
        <f>'[10]Cumulative Stats'!T170</f>
        <v>0</v>
      </c>
      <c r="AB30" s="117">
        <f>'[10]Cumulative Stats'!U170</f>
        <v>0</v>
      </c>
      <c r="AC30" s="118">
        <f>'[10]Cumulative Stats'!V170</f>
        <v>0</v>
      </c>
      <c r="AD30" s="2">
        <f>IF(N30&gt;=PASSING!$B$1,1,0)</f>
        <v>0</v>
      </c>
      <c r="AE30" s="2">
        <f>IF(C30&gt;=PASSING!$B$1,1,0)</f>
        <v>0</v>
      </c>
      <c r="AI30">
        <v>26</v>
      </c>
      <c r="AL30">
        <f t="shared" si="3"/>
        <v>27</v>
      </c>
      <c r="AQ30">
        <v>1</v>
      </c>
      <c r="AS30">
        <v>1</v>
      </c>
      <c r="AT30">
        <v>1</v>
      </c>
    </row>
    <row r="31" spans="1:47" x14ac:dyDescent="0.15">
      <c r="A31" s="2" t="str">
        <f>'[13]Cumulative Stats'!A173</f>
        <v>deBruijn</v>
      </c>
      <c r="B31" s="2" t="str">
        <f>'[13]Cumulative Stats'!B173</f>
        <v>Okl</v>
      </c>
      <c r="C31" s="2">
        <f>'[13]Cumulative Stats'!C173</f>
        <v>2</v>
      </c>
      <c r="D31" s="2">
        <f>'[13]Cumulative Stats'!D173</f>
        <v>0</v>
      </c>
      <c r="E31" s="2">
        <f>'[13]Cumulative Stats'!E173</f>
        <v>89</v>
      </c>
      <c r="F31" s="10">
        <f t="shared" si="0"/>
        <v>44.5</v>
      </c>
      <c r="G31" s="10">
        <f t="shared" ref="G31:G53" si="4">IF(C31=0,0,D31/C31)*100</f>
        <v>0</v>
      </c>
      <c r="H31" s="114">
        <v>0</v>
      </c>
      <c r="I31" s="115">
        <v>0</v>
      </c>
      <c r="J31" s="157" t="s">
        <v>143</v>
      </c>
      <c r="K31" s="15">
        <f t="shared" si="2"/>
        <v>0</v>
      </c>
      <c r="L31" s="2">
        <f>'[13]Cumulative Stats'!F173</f>
        <v>0</v>
      </c>
      <c r="M31" s="2">
        <f>'[13]Cumulative Stats'!G173</f>
        <v>0</v>
      </c>
      <c r="N31" s="2">
        <f>'[13]Cumulative Stats'!H173</f>
        <v>0</v>
      </c>
      <c r="O31" s="2">
        <f>'[13]Cumulative Stats'!I173</f>
        <v>0</v>
      </c>
      <c r="P31" s="10">
        <f>'[13]Cumulative Stats'!J173</f>
        <v>0</v>
      </c>
      <c r="Q31" s="5">
        <f>'[13]Cumulative Stats'!K173</f>
        <v>0</v>
      </c>
      <c r="R31" s="119" t="s">
        <v>143</v>
      </c>
      <c r="S31" s="116" t="s">
        <v>143</v>
      </c>
      <c r="T31" s="117">
        <f>'[13]Cumulative Stats'!M173</f>
        <v>0</v>
      </c>
      <c r="U31" s="118">
        <f>'[13]Cumulative Stats'!N173</f>
        <v>0</v>
      </c>
      <c r="V31" s="117">
        <f>'[13]Cumulative Stats'!O173</f>
        <v>0</v>
      </c>
      <c r="W31" s="118">
        <f>'[13]Cumulative Stats'!P173</f>
        <v>0</v>
      </c>
      <c r="X31" s="117">
        <f>'[13]Cumulative Stats'!Q173</f>
        <v>0</v>
      </c>
      <c r="Y31" s="118">
        <f>'[13]Cumulative Stats'!R173</f>
        <v>0</v>
      </c>
      <c r="Z31" s="117">
        <f>'[13]Cumulative Stats'!S173</f>
        <v>0</v>
      </c>
      <c r="AA31" s="118">
        <f>'[13]Cumulative Stats'!T173</f>
        <v>0</v>
      </c>
      <c r="AB31" s="117">
        <f>'[13]Cumulative Stats'!U173</f>
        <v>0</v>
      </c>
      <c r="AC31" s="118">
        <f>'[13]Cumulative Stats'!V173</f>
        <v>0</v>
      </c>
      <c r="AD31" s="2">
        <f>IF(N31&gt;=PASSING!$B$1,1,0)</f>
        <v>0</v>
      </c>
      <c r="AE31" s="2">
        <f>IF(C31&gt;=PASSING!$B$1,1,0)</f>
        <v>0</v>
      </c>
      <c r="AL31">
        <f t="shared" si="3"/>
        <v>28</v>
      </c>
      <c r="AQ31">
        <v>1</v>
      </c>
      <c r="AR31">
        <v>1</v>
      </c>
      <c r="AS31">
        <v>1</v>
      </c>
    </row>
    <row r="32" spans="1:47" x14ac:dyDescent="0.15">
      <c r="A32" s="2" t="str">
        <f>'[4]Cumulative Stats'!A173</f>
        <v>Gortz</v>
      </c>
      <c r="B32" s="2" t="str">
        <f>'[4]Cumulative Stats'!B173</f>
        <v>Den</v>
      </c>
      <c r="C32" s="2">
        <f>'[4]Cumulative Stats'!C173</f>
        <v>0</v>
      </c>
      <c r="D32" s="2">
        <f>'[4]Cumulative Stats'!D173</f>
        <v>0</v>
      </c>
      <c r="E32" s="2">
        <f>'[4]Cumulative Stats'!E173</f>
        <v>0</v>
      </c>
      <c r="F32" s="10">
        <f t="shared" si="0"/>
        <v>0</v>
      </c>
      <c r="G32" s="10">
        <f t="shared" si="4"/>
        <v>0</v>
      </c>
      <c r="H32" s="114">
        <v>0</v>
      </c>
      <c r="I32" s="115">
        <v>0</v>
      </c>
      <c r="J32" s="157" t="s">
        <v>143</v>
      </c>
      <c r="K32" s="15">
        <f t="shared" si="2"/>
        <v>0</v>
      </c>
      <c r="L32" s="2">
        <f>'[4]Cumulative Stats'!F173</f>
        <v>0</v>
      </c>
      <c r="M32" s="2">
        <f>'[4]Cumulative Stats'!G173</f>
        <v>0</v>
      </c>
      <c r="N32" s="2">
        <f>'[4]Cumulative Stats'!H173</f>
        <v>0</v>
      </c>
      <c r="O32" s="2">
        <f>'[4]Cumulative Stats'!I173</f>
        <v>0</v>
      </c>
      <c r="P32" s="10">
        <f>'[4]Cumulative Stats'!J173</f>
        <v>0</v>
      </c>
      <c r="Q32" s="5">
        <f>'[4]Cumulative Stats'!K173</f>
        <v>0</v>
      </c>
      <c r="R32" s="119" t="s">
        <v>143</v>
      </c>
      <c r="S32" s="116" t="s">
        <v>143</v>
      </c>
      <c r="T32" s="117">
        <f>'[4]Cumulative Stats'!M173</f>
        <v>0</v>
      </c>
      <c r="U32" s="118">
        <f>'[4]Cumulative Stats'!N173</f>
        <v>0</v>
      </c>
      <c r="V32" s="117">
        <f>'[4]Cumulative Stats'!O173</f>
        <v>0</v>
      </c>
      <c r="W32" s="118">
        <f>'[4]Cumulative Stats'!P173</f>
        <v>0</v>
      </c>
      <c r="X32" s="117">
        <f>'[4]Cumulative Stats'!Q173</f>
        <v>0</v>
      </c>
      <c r="Y32" s="118">
        <f>'[4]Cumulative Stats'!R173</f>
        <v>0</v>
      </c>
      <c r="Z32" s="117">
        <f>'[4]Cumulative Stats'!S173</f>
        <v>0</v>
      </c>
      <c r="AA32" s="118">
        <f>'[4]Cumulative Stats'!T173</f>
        <v>0</v>
      </c>
      <c r="AB32" s="117">
        <f>'[4]Cumulative Stats'!U173</f>
        <v>0</v>
      </c>
      <c r="AC32" s="118">
        <f>'[4]Cumulative Stats'!V173</f>
        <v>0</v>
      </c>
      <c r="AD32" s="2">
        <f>IF(N32&gt;=PASSING!$B$1,1,0)</f>
        <v>0</v>
      </c>
      <c r="AE32" s="2">
        <f>IF(C32&gt;=PASSING!$B$1,1,0)</f>
        <v>0</v>
      </c>
      <c r="AL32">
        <f t="shared" si="3"/>
        <v>29</v>
      </c>
      <c r="AQ32">
        <v>2</v>
      </c>
      <c r="AR32">
        <v>2</v>
      </c>
      <c r="AS32">
        <v>1</v>
      </c>
    </row>
    <row r="33" spans="1:48" x14ac:dyDescent="0.15">
      <c r="A33" s="2" t="str">
        <f>'[3]Cumulative Stats'!A170</f>
        <v>Gossett</v>
      </c>
      <c r="B33" s="2" t="str">
        <f>'[3]Cumulative Stats'!B170</f>
        <v>Chi</v>
      </c>
      <c r="C33" s="2">
        <f>'[3]Cumulative Stats'!C170</f>
        <v>0</v>
      </c>
      <c r="D33" s="2">
        <f>'[3]Cumulative Stats'!D170</f>
        <v>0</v>
      </c>
      <c r="E33" s="2">
        <f>'[3]Cumulative Stats'!E170</f>
        <v>0</v>
      </c>
      <c r="F33" s="10">
        <f t="shared" si="0"/>
        <v>0</v>
      </c>
      <c r="G33" s="10">
        <f t="shared" si="4"/>
        <v>0</v>
      </c>
      <c r="H33" s="114">
        <v>0</v>
      </c>
      <c r="I33" s="115">
        <v>0</v>
      </c>
      <c r="J33" s="157" t="s">
        <v>143</v>
      </c>
      <c r="K33" s="15">
        <f t="shared" si="2"/>
        <v>0</v>
      </c>
      <c r="L33" s="2">
        <f>'[3]Cumulative Stats'!F170</f>
        <v>0</v>
      </c>
      <c r="M33" s="2">
        <f>'[3]Cumulative Stats'!G170</f>
        <v>0</v>
      </c>
      <c r="N33" s="2">
        <f>'[3]Cumulative Stats'!H170</f>
        <v>0</v>
      </c>
      <c r="O33" s="2">
        <f>'[3]Cumulative Stats'!I170</f>
        <v>0</v>
      </c>
      <c r="P33" s="10">
        <f>'[3]Cumulative Stats'!J170</f>
        <v>0</v>
      </c>
      <c r="Q33" s="5">
        <f>'[3]Cumulative Stats'!K170</f>
        <v>0</v>
      </c>
      <c r="R33" s="119" t="s">
        <v>143</v>
      </c>
      <c r="S33" s="116" t="s">
        <v>143</v>
      </c>
      <c r="T33" s="117">
        <f>'[3]Cumulative Stats'!M170</f>
        <v>0</v>
      </c>
      <c r="U33" s="118">
        <f>'[3]Cumulative Stats'!N170</f>
        <v>0</v>
      </c>
      <c r="V33" s="117">
        <f>'[3]Cumulative Stats'!O170</f>
        <v>0</v>
      </c>
      <c r="W33" s="118">
        <f>'[3]Cumulative Stats'!P170</f>
        <v>0</v>
      </c>
      <c r="X33" s="117">
        <f>'[3]Cumulative Stats'!Q170</f>
        <v>0</v>
      </c>
      <c r="Y33" s="118">
        <f>'[3]Cumulative Stats'!R170</f>
        <v>0</v>
      </c>
      <c r="Z33" s="117">
        <f>'[3]Cumulative Stats'!S170</f>
        <v>0</v>
      </c>
      <c r="AA33" s="118">
        <f>'[3]Cumulative Stats'!T170</f>
        <v>0</v>
      </c>
      <c r="AB33" s="117">
        <f>'[3]Cumulative Stats'!U170</f>
        <v>0</v>
      </c>
      <c r="AC33" s="118">
        <f>'[3]Cumulative Stats'!V170</f>
        <v>0</v>
      </c>
      <c r="AD33" s="2">
        <f>IF(N33&gt;=PASSING!$B$1,1,0)</f>
        <v>0</v>
      </c>
      <c r="AE33" s="2">
        <f>IF(C33&gt;=PASSING!$B$1,1,0)</f>
        <v>0</v>
      </c>
      <c r="AL33">
        <f t="shared" si="3"/>
        <v>30</v>
      </c>
      <c r="AQ33">
        <v>1</v>
      </c>
      <c r="AR33">
        <v>1</v>
      </c>
      <c r="AS33">
        <v>2</v>
      </c>
    </row>
    <row r="34" spans="1:48" x14ac:dyDescent="0.15">
      <c r="A34" s="2" t="str">
        <f>'[9]Cumulative Stats'!A170</f>
        <v>Greenwood,D</v>
      </c>
      <c r="B34" s="2" t="str">
        <f>'[9]Cumulative Stats'!B170</f>
        <v>Mch</v>
      </c>
      <c r="C34" s="2">
        <f>'[9]Cumulative Stats'!C170</f>
        <v>1</v>
      </c>
      <c r="D34" s="2">
        <f>'[9]Cumulative Stats'!D170</f>
        <v>0</v>
      </c>
      <c r="E34" s="2">
        <f>'[9]Cumulative Stats'!E170</f>
        <v>46</v>
      </c>
      <c r="F34" s="10">
        <f t="shared" si="0"/>
        <v>46</v>
      </c>
      <c r="G34" s="10">
        <f t="shared" si="4"/>
        <v>0</v>
      </c>
      <c r="H34" s="114">
        <v>0</v>
      </c>
      <c r="I34" s="115">
        <v>0</v>
      </c>
      <c r="J34" s="157" t="s">
        <v>143</v>
      </c>
      <c r="K34" s="15">
        <f t="shared" si="2"/>
        <v>0</v>
      </c>
      <c r="L34" s="2">
        <f>'[9]Cumulative Stats'!F170</f>
        <v>0</v>
      </c>
      <c r="M34" s="2">
        <f>'[9]Cumulative Stats'!G170</f>
        <v>0</v>
      </c>
      <c r="N34" s="2">
        <f>'[9]Cumulative Stats'!H170</f>
        <v>0</v>
      </c>
      <c r="O34" s="2">
        <f>'[9]Cumulative Stats'!I170</f>
        <v>0</v>
      </c>
      <c r="P34" s="10">
        <f>'[9]Cumulative Stats'!J170</f>
        <v>0</v>
      </c>
      <c r="Q34" s="5">
        <f>'[9]Cumulative Stats'!K170</f>
        <v>0</v>
      </c>
      <c r="R34" s="119" t="s">
        <v>143</v>
      </c>
      <c r="S34" s="116" t="s">
        <v>143</v>
      </c>
      <c r="T34" s="117">
        <f>'[9]Cumulative Stats'!M170</f>
        <v>0</v>
      </c>
      <c r="U34" s="118">
        <f>'[9]Cumulative Stats'!N170</f>
        <v>0</v>
      </c>
      <c r="V34" s="117">
        <f>'[9]Cumulative Stats'!O170</f>
        <v>0</v>
      </c>
      <c r="W34" s="118">
        <f>'[9]Cumulative Stats'!P170</f>
        <v>0</v>
      </c>
      <c r="X34" s="117">
        <f>'[9]Cumulative Stats'!Q170</f>
        <v>0</v>
      </c>
      <c r="Y34" s="118">
        <f>'[9]Cumulative Stats'!R170</f>
        <v>0</v>
      </c>
      <c r="Z34" s="117">
        <f>'[9]Cumulative Stats'!S170</f>
        <v>0</v>
      </c>
      <c r="AA34" s="118">
        <f>'[9]Cumulative Stats'!T170</f>
        <v>0</v>
      </c>
      <c r="AB34" s="117">
        <f>'[9]Cumulative Stats'!U170</f>
        <v>0</v>
      </c>
      <c r="AC34" s="118">
        <f>'[9]Cumulative Stats'!V170</f>
        <v>0</v>
      </c>
      <c r="AD34" s="2">
        <f>IF(N34&gt;=PASSING!$B$1,1,0)</f>
        <v>0</v>
      </c>
      <c r="AE34" s="2">
        <f>IF(C34&gt;=PASSING!$B$1,1,0)</f>
        <v>0</v>
      </c>
      <c r="AL34">
        <f t="shared" si="3"/>
        <v>31</v>
      </c>
      <c r="AM34">
        <v>1</v>
      </c>
      <c r="AN34">
        <v>1</v>
      </c>
      <c r="AQ34">
        <v>1</v>
      </c>
      <c r="AS34">
        <v>1</v>
      </c>
    </row>
    <row r="35" spans="1:48" x14ac:dyDescent="0.15">
      <c r="A35" s="2" t="str">
        <f>'[10]Cumulative Stats'!A171</f>
        <v>Grupp</v>
      </c>
      <c r="B35" s="2" t="str">
        <f>'[10]Cumulative Stats'!B171</f>
        <v>NJ</v>
      </c>
      <c r="C35" s="2">
        <f>'[10]Cumulative Stats'!C171</f>
        <v>0</v>
      </c>
      <c r="D35" s="2">
        <f>'[10]Cumulative Stats'!D171</f>
        <v>0</v>
      </c>
      <c r="E35" s="2">
        <f>'[10]Cumulative Stats'!E171</f>
        <v>0</v>
      </c>
      <c r="F35" s="10">
        <f t="shared" si="0"/>
        <v>0</v>
      </c>
      <c r="G35" s="10">
        <f t="shared" si="4"/>
        <v>0</v>
      </c>
      <c r="H35" s="114">
        <v>0</v>
      </c>
      <c r="I35" s="115">
        <v>0</v>
      </c>
      <c r="J35" s="157" t="s">
        <v>143</v>
      </c>
      <c r="K35" s="15">
        <f t="shared" si="2"/>
        <v>0</v>
      </c>
      <c r="L35" s="2">
        <f>'[10]Cumulative Stats'!F171</f>
        <v>0</v>
      </c>
      <c r="M35" s="2">
        <f>'[10]Cumulative Stats'!G171</f>
        <v>0</v>
      </c>
      <c r="N35" s="2">
        <f>'[10]Cumulative Stats'!H171</f>
        <v>0</v>
      </c>
      <c r="O35" s="2">
        <f>'[10]Cumulative Stats'!I171</f>
        <v>0</v>
      </c>
      <c r="P35" s="10">
        <f>'[10]Cumulative Stats'!J171</f>
        <v>0</v>
      </c>
      <c r="Q35" s="5">
        <f>'[10]Cumulative Stats'!K171</f>
        <v>0</v>
      </c>
      <c r="R35" s="119" t="s">
        <v>143</v>
      </c>
      <c r="S35" s="116" t="s">
        <v>143</v>
      </c>
      <c r="T35" s="117">
        <f>'[10]Cumulative Stats'!M171</f>
        <v>0</v>
      </c>
      <c r="U35" s="118">
        <f>'[10]Cumulative Stats'!N171</f>
        <v>0</v>
      </c>
      <c r="V35" s="117">
        <f>'[10]Cumulative Stats'!O171</f>
        <v>0</v>
      </c>
      <c r="W35" s="118">
        <f>'[10]Cumulative Stats'!P171</f>
        <v>0</v>
      </c>
      <c r="X35" s="117">
        <f>'[10]Cumulative Stats'!Q171</f>
        <v>0</v>
      </c>
      <c r="Y35" s="118">
        <f>'[10]Cumulative Stats'!R171</f>
        <v>0</v>
      </c>
      <c r="Z35" s="117">
        <f>'[10]Cumulative Stats'!S171</f>
        <v>0</v>
      </c>
      <c r="AA35" s="118">
        <f>'[10]Cumulative Stats'!T171</f>
        <v>0</v>
      </c>
      <c r="AB35" s="117">
        <f>'[10]Cumulative Stats'!U171</f>
        <v>0</v>
      </c>
      <c r="AC35" s="118">
        <f>'[10]Cumulative Stats'!V171</f>
        <v>0</v>
      </c>
      <c r="AD35" s="2">
        <f>IF(N35&gt;=PASSING!$B$1,1,0)</f>
        <v>0</v>
      </c>
      <c r="AE35" s="2">
        <f>IF(C35&gt;=PASSING!$B$1,1,0)</f>
        <v>0</v>
      </c>
      <c r="AL35">
        <f t="shared" si="3"/>
        <v>32</v>
      </c>
      <c r="AQ35">
        <v>3</v>
      </c>
      <c r="AR35">
        <v>3</v>
      </c>
      <c r="AS35">
        <v>1</v>
      </c>
      <c r="AT35">
        <v>1</v>
      </c>
    </row>
    <row r="36" spans="1:48" x14ac:dyDescent="0.15">
      <c r="A36" s="2" t="str">
        <f>'[16]Cumulative Stats'!A172</f>
        <v>Hartley</v>
      </c>
      <c r="B36" s="2" t="str">
        <f>'[16]Cumulative Stats'!B172</f>
        <v>SA</v>
      </c>
      <c r="C36" s="2">
        <f>'[16]Cumulative Stats'!C172</f>
        <v>1</v>
      </c>
      <c r="D36" s="2">
        <f>'[16]Cumulative Stats'!D172</f>
        <v>0</v>
      </c>
      <c r="E36" s="2">
        <f>'[16]Cumulative Stats'!E172</f>
        <v>51</v>
      </c>
      <c r="F36" s="10">
        <f t="shared" ref="F36:F53" si="5">IF(C36=0,0,+E36/C36)</f>
        <v>51</v>
      </c>
      <c r="G36" s="10">
        <f t="shared" si="4"/>
        <v>0</v>
      </c>
      <c r="H36" s="114">
        <v>0</v>
      </c>
      <c r="I36" s="115">
        <v>0</v>
      </c>
      <c r="J36" s="157" t="s">
        <v>143</v>
      </c>
      <c r="K36" s="15">
        <f t="shared" ref="K36:K54" si="6">IF(H36=0,0,I36/H36)*100</f>
        <v>0</v>
      </c>
      <c r="L36" s="2">
        <f>'[16]Cumulative Stats'!F172</f>
        <v>0</v>
      </c>
      <c r="M36" s="2">
        <f>'[16]Cumulative Stats'!G172</f>
        <v>0</v>
      </c>
      <c r="N36" s="2">
        <f>'[16]Cumulative Stats'!H172</f>
        <v>0</v>
      </c>
      <c r="O36" s="2">
        <f>'[16]Cumulative Stats'!I172</f>
        <v>0</v>
      </c>
      <c r="P36" s="10">
        <f>'[16]Cumulative Stats'!J172</f>
        <v>0</v>
      </c>
      <c r="Q36" s="5">
        <f>'[16]Cumulative Stats'!K172</f>
        <v>0</v>
      </c>
      <c r="R36" s="119" t="s">
        <v>143</v>
      </c>
      <c r="S36" s="116" t="s">
        <v>143</v>
      </c>
      <c r="T36" s="117">
        <f>'[16]Cumulative Stats'!M172</f>
        <v>0</v>
      </c>
      <c r="U36" s="118">
        <f>'[16]Cumulative Stats'!N172</f>
        <v>0</v>
      </c>
      <c r="V36" s="117">
        <f>'[16]Cumulative Stats'!O172</f>
        <v>0</v>
      </c>
      <c r="W36" s="118">
        <f>'[16]Cumulative Stats'!P172</f>
        <v>0</v>
      </c>
      <c r="X36" s="117">
        <f>'[16]Cumulative Stats'!Q172</f>
        <v>0</v>
      </c>
      <c r="Y36" s="118">
        <f>'[16]Cumulative Stats'!R172</f>
        <v>0</v>
      </c>
      <c r="Z36" s="117">
        <f>'[16]Cumulative Stats'!S172</f>
        <v>0</v>
      </c>
      <c r="AA36" s="118">
        <f>'[16]Cumulative Stats'!T172</f>
        <v>0</v>
      </c>
      <c r="AB36" s="117">
        <f>'[16]Cumulative Stats'!U172</f>
        <v>0</v>
      </c>
      <c r="AC36" s="118">
        <f>'[16]Cumulative Stats'!V172</f>
        <v>0</v>
      </c>
      <c r="AD36" s="2">
        <f>IF(N36&gt;=PASSING!$B$1,1,0)</f>
        <v>0</v>
      </c>
      <c r="AE36" s="2">
        <f>IF(C36&gt;=PASSING!$B$1,1,0)</f>
        <v>0</v>
      </c>
      <c r="AL36">
        <f t="shared" si="3"/>
        <v>33</v>
      </c>
      <c r="AO36">
        <v>1</v>
      </c>
      <c r="AP36">
        <v>1</v>
      </c>
      <c r="AQ36">
        <v>2</v>
      </c>
      <c r="AR36">
        <v>1</v>
      </c>
      <c r="AS36">
        <v>1</v>
      </c>
      <c r="AT36">
        <v>1</v>
      </c>
    </row>
    <row r="37" spans="1:48" x14ac:dyDescent="0.15">
      <c r="A37" s="2" t="str">
        <f>'[6]Cumulative Stats'!A173</f>
        <v>Hendley</v>
      </c>
      <c r="B37" s="2" t="str">
        <f>'[6]Cumulative Stats'!B173</f>
        <v>Jac</v>
      </c>
      <c r="C37" s="2">
        <f>'[6]Cumulative Stats'!C173</f>
        <v>0</v>
      </c>
      <c r="D37" s="2">
        <f>'[6]Cumulative Stats'!D173</f>
        <v>0</v>
      </c>
      <c r="E37" s="2">
        <f>'[6]Cumulative Stats'!E173</f>
        <v>0</v>
      </c>
      <c r="F37" s="10">
        <f t="shared" si="5"/>
        <v>0</v>
      </c>
      <c r="G37" s="10">
        <f t="shared" si="4"/>
        <v>0</v>
      </c>
      <c r="H37" s="114">
        <v>0</v>
      </c>
      <c r="I37" s="115">
        <v>0</v>
      </c>
      <c r="J37" s="157" t="s">
        <v>143</v>
      </c>
      <c r="K37" s="15">
        <f t="shared" si="6"/>
        <v>0</v>
      </c>
      <c r="L37" s="2">
        <f>'[6]Cumulative Stats'!F173</f>
        <v>0</v>
      </c>
      <c r="M37" s="2">
        <f>'[6]Cumulative Stats'!G173</f>
        <v>0</v>
      </c>
      <c r="N37" s="2">
        <f>'[6]Cumulative Stats'!H173</f>
        <v>0</v>
      </c>
      <c r="O37" s="2">
        <f>'[6]Cumulative Stats'!I173</f>
        <v>0</v>
      </c>
      <c r="P37" s="10">
        <f>'[6]Cumulative Stats'!J173</f>
        <v>0</v>
      </c>
      <c r="Q37" s="5">
        <f>'[6]Cumulative Stats'!K173</f>
        <v>0</v>
      </c>
      <c r="R37" s="119" t="s">
        <v>143</v>
      </c>
      <c r="S37" s="116" t="s">
        <v>143</v>
      </c>
      <c r="T37" s="117">
        <f>'[6]Cumulative Stats'!M173</f>
        <v>0</v>
      </c>
      <c r="U37" s="118">
        <f>'[6]Cumulative Stats'!N173</f>
        <v>0</v>
      </c>
      <c r="V37" s="117">
        <f>'[6]Cumulative Stats'!O173</f>
        <v>0</v>
      </c>
      <c r="W37" s="118">
        <f>'[6]Cumulative Stats'!P173</f>
        <v>0</v>
      </c>
      <c r="X37" s="117">
        <f>'[6]Cumulative Stats'!Q173</f>
        <v>0</v>
      </c>
      <c r="Y37" s="118">
        <f>'[6]Cumulative Stats'!R173</f>
        <v>0</v>
      </c>
      <c r="Z37" s="117">
        <f>'[6]Cumulative Stats'!S173</f>
        <v>0</v>
      </c>
      <c r="AA37" s="118">
        <f>'[6]Cumulative Stats'!T173</f>
        <v>0</v>
      </c>
      <c r="AB37" s="117">
        <f>'[6]Cumulative Stats'!U173</f>
        <v>0</v>
      </c>
      <c r="AC37" s="118">
        <f>'[6]Cumulative Stats'!V173</f>
        <v>0</v>
      </c>
      <c r="AD37" s="2">
        <f>IF(N37&gt;=PASSING!$B$1,1,0)</f>
        <v>0</v>
      </c>
      <c r="AE37" s="2">
        <f>IF(C37&gt;=PASSING!$B$1,1,0)</f>
        <v>0</v>
      </c>
      <c r="AI37">
        <v>25</v>
      </c>
      <c r="AL37">
        <f t="shared" si="3"/>
        <v>34</v>
      </c>
      <c r="AO37">
        <v>1</v>
      </c>
      <c r="AP37">
        <v>1</v>
      </c>
      <c r="AQ37">
        <v>1</v>
      </c>
      <c r="AR37">
        <v>1</v>
      </c>
    </row>
    <row r="38" spans="1:48" x14ac:dyDescent="0.15">
      <c r="A38" s="2" t="str">
        <f>'[4]Cumulative Stats'!A174</f>
        <v>Hobart,K</v>
      </c>
      <c r="B38" s="2" t="str">
        <f>'[4]Cumulative Stats'!B174</f>
        <v>Den</v>
      </c>
      <c r="C38" s="2">
        <f>'[4]Cumulative Stats'!C174</f>
        <v>0</v>
      </c>
      <c r="D38" s="2">
        <f>'[4]Cumulative Stats'!D174</f>
        <v>0</v>
      </c>
      <c r="E38" s="2">
        <f>'[4]Cumulative Stats'!E174</f>
        <v>0</v>
      </c>
      <c r="F38" s="10">
        <f t="shared" si="5"/>
        <v>0</v>
      </c>
      <c r="G38" s="10">
        <f t="shared" si="4"/>
        <v>0</v>
      </c>
      <c r="H38" s="114">
        <v>0</v>
      </c>
      <c r="I38" s="115">
        <v>0</v>
      </c>
      <c r="J38" s="157" t="s">
        <v>143</v>
      </c>
      <c r="K38" s="15">
        <f t="shared" si="6"/>
        <v>0</v>
      </c>
      <c r="L38" s="2">
        <f>'[4]Cumulative Stats'!F174</f>
        <v>0</v>
      </c>
      <c r="M38" s="2">
        <f>'[4]Cumulative Stats'!G174</f>
        <v>0</v>
      </c>
      <c r="N38" s="2">
        <f>'[4]Cumulative Stats'!H174</f>
        <v>0</v>
      </c>
      <c r="O38" s="2">
        <f>'[4]Cumulative Stats'!I174</f>
        <v>0</v>
      </c>
      <c r="P38" s="10">
        <f>'[4]Cumulative Stats'!J174</f>
        <v>0</v>
      </c>
      <c r="Q38" s="5">
        <f>'[4]Cumulative Stats'!K174</f>
        <v>0</v>
      </c>
      <c r="R38" s="119" t="s">
        <v>143</v>
      </c>
      <c r="S38" s="116" t="s">
        <v>143</v>
      </c>
      <c r="T38" s="117">
        <f>'[4]Cumulative Stats'!M174</f>
        <v>0</v>
      </c>
      <c r="U38" s="118">
        <f>'[4]Cumulative Stats'!N174</f>
        <v>0</v>
      </c>
      <c r="V38" s="117">
        <f>'[4]Cumulative Stats'!O174</f>
        <v>0</v>
      </c>
      <c r="W38" s="118">
        <f>'[4]Cumulative Stats'!P174</f>
        <v>0</v>
      </c>
      <c r="X38" s="117">
        <f>'[4]Cumulative Stats'!Q174</f>
        <v>0</v>
      </c>
      <c r="Y38" s="118">
        <f>'[4]Cumulative Stats'!R174</f>
        <v>0</v>
      </c>
      <c r="Z38" s="117">
        <f>'[4]Cumulative Stats'!S174</f>
        <v>0</v>
      </c>
      <c r="AA38" s="118">
        <f>'[4]Cumulative Stats'!T174</f>
        <v>0</v>
      </c>
      <c r="AB38" s="117">
        <f>'[4]Cumulative Stats'!U174</f>
        <v>0</v>
      </c>
      <c r="AC38" s="118">
        <f>'[4]Cumulative Stats'!V174</f>
        <v>0</v>
      </c>
      <c r="AD38" s="2">
        <f>IF(N38&gt;=PASSING!$B$1,1,0)</f>
        <v>0</v>
      </c>
      <c r="AE38" s="2">
        <f>IF(C38&gt;=PASSING!$B$1,1,0)</f>
        <v>0</v>
      </c>
      <c r="AL38">
        <f t="shared" si="3"/>
        <v>35</v>
      </c>
      <c r="AO38">
        <v>1</v>
      </c>
    </row>
    <row r="39" spans="1:48" x14ac:dyDescent="0.15">
      <c r="A39" s="112" t="str">
        <f>'[2]Cumulative Stats'!A171</f>
        <v>Johnston</v>
      </c>
      <c r="B39" s="2" t="s">
        <v>404</v>
      </c>
      <c r="C39" s="2">
        <f>+$C$114</f>
        <v>1</v>
      </c>
      <c r="D39" s="2">
        <f>+$D$114</f>
        <v>0</v>
      </c>
      <c r="E39" s="2">
        <f>+$E$114</f>
        <v>63</v>
      </c>
      <c r="F39" s="10">
        <f t="shared" si="5"/>
        <v>63</v>
      </c>
      <c r="G39" s="10">
        <f t="shared" si="4"/>
        <v>0</v>
      </c>
      <c r="H39" s="114">
        <v>4</v>
      </c>
      <c r="I39" s="115">
        <v>0</v>
      </c>
      <c r="J39" s="157" t="s">
        <v>143</v>
      </c>
      <c r="K39" s="15">
        <f t="shared" si="6"/>
        <v>0</v>
      </c>
      <c r="L39" s="2">
        <f>'[2]Cumulative Stats'!F171</f>
        <v>0</v>
      </c>
      <c r="M39" s="2">
        <f>'[2]Cumulative Stats'!G171</f>
        <v>0</v>
      </c>
      <c r="N39" s="2">
        <f>'[2]Cumulative Stats'!H171</f>
        <v>0</v>
      </c>
      <c r="O39" s="2">
        <f>'[2]Cumulative Stats'!I171</f>
        <v>0</v>
      </c>
      <c r="P39" s="10">
        <f>'[2]Cumulative Stats'!J171</f>
        <v>0</v>
      </c>
      <c r="Q39" s="5">
        <f>'[2]Cumulative Stats'!K171</f>
        <v>0</v>
      </c>
      <c r="R39" s="119" t="s">
        <v>143</v>
      </c>
      <c r="S39" s="116" t="s">
        <v>143</v>
      </c>
      <c r="T39" s="117">
        <f>'[2]Cumulative Stats'!M171</f>
        <v>0</v>
      </c>
      <c r="U39" s="118">
        <f>'[2]Cumulative Stats'!N171</f>
        <v>0</v>
      </c>
      <c r="V39" s="117">
        <f>'[2]Cumulative Stats'!O171</f>
        <v>0</v>
      </c>
      <c r="W39" s="118">
        <f>'[2]Cumulative Stats'!P171</f>
        <v>0</v>
      </c>
      <c r="X39" s="117">
        <f>'[2]Cumulative Stats'!Q171</f>
        <v>0</v>
      </c>
      <c r="Y39" s="118">
        <f>'[2]Cumulative Stats'!R171</f>
        <v>0</v>
      </c>
      <c r="Z39" s="117">
        <f>'[2]Cumulative Stats'!S171</f>
        <v>0</v>
      </c>
      <c r="AA39" s="118">
        <f>'[2]Cumulative Stats'!T171</f>
        <v>0</v>
      </c>
      <c r="AB39" s="117">
        <f>'[2]Cumulative Stats'!U171</f>
        <v>0</v>
      </c>
      <c r="AC39" s="118">
        <f>'[2]Cumulative Stats'!V171</f>
        <v>0</v>
      </c>
      <c r="AD39" s="2">
        <f>IF(N39&gt;=PASSING!$B$1,1,0)</f>
        <v>0</v>
      </c>
      <c r="AE39" s="2">
        <f>IF(C39&gt;=PASSING!$B$1,1,0)</f>
        <v>0</v>
      </c>
      <c r="AL39">
        <f t="shared" si="3"/>
        <v>36</v>
      </c>
      <c r="AO39">
        <v>1</v>
      </c>
      <c r="AP39">
        <v>1</v>
      </c>
      <c r="AQ39">
        <v>1</v>
      </c>
      <c r="AR39">
        <v>1</v>
      </c>
    </row>
    <row r="40" spans="1:48" x14ac:dyDescent="0.15">
      <c r="A40" s="2" t="str">
        <f>'[14]Cumulative Stats'!A170</f>
        <v>Landeta</v>
      </c>
      <c r="B40" s="2" t="str">
        <f>'[14]Cumulative Stats'!B170</f>
        <v>Phi</v>
      </c>
      <c r="C40" s="2">
        <f>'[14]Cumulative Stats'!C170</f>
        <v>1</v>
      </c>
      <c r="D40" s="2">
        <f>'[14]Cumulative Stats'!D170</f>
        <v>0</v>
      </c>
      <c r="E40" s="2">
        <f>'[14]Cumulative Stats'!E170</f>
        <v>55</v>
      </c>
      <c r="F40" s="10">
        <f t="shared" si="5"/>
        <v>55</v>
      </c>
      <c r="G40" s="10">
        <f t="shared" si="4"/>
        <v>0</v>
      </c>
      <c r="H40" s="114">
        <v>0</v>
      </c>
      <c r="I40" s="115">
        <v>0</v>
      </c>
      <c r="J40" s="157" t="s">
        <v>143</v>
      </c>
      <c r="K40" s="15">
        <f t="shared" si="6"/>
        <v>0</v>
      </c>
      <c r="L40" s="2">
        <f>'[14]Cumulative Stats'!F170</f>
        <v>0</v>
      </c>
      <c r="M40" s="2">
        <f>'[14]Cumulative Stats'!G170</f>
        <v>0</v>
      </c>
      <c r="N40" s="2">
        <f>'[14]Cumulative Stats'!H170</f>
        <v>0</v>
      </c>
      <c r="O40" s="2">
        <f>'[14]Cumulative Stats'!I170</f>
        <v>0</v>
      </c>
      <c r="P40" s="10">
        <f>'[14]Cumulative Stats'!J170</f>
        <v>0</v>
      </c>
      <c r="Q40" s="5">
        <f>'[14]Cumulative Stats'!K170</f>
        <v>0</v>
      </c>
      <c r="R40" s="119" t="s">
        <v>143</v>
      </c>
      <c r="S40" s="116" t="s">
        <v>143</v>
      </c>
      <c r="T40" s="117">
        <f>'[14]Cumulative Stats'!M170</f>
        <v>0</v>
      </c>
      <c r="U40" s="118">
        <f>'[14]Cumulative Stats'!N170</f>
        <v>0</v>
      </c>
      <c r="V40" s="117">
        <f>'[14]Cumulative Stats'!O170</f>
        <v>0</v>
      </c>
      <c r="W40" s="118">
        <f>'[14]Cumulative Stats'!P170</f>
        <v>0</v>
      </c>
      <c r="X40" s="117">
        <f>'[14]Cumulative Stats'!Q170</f>
        <v>0</v>
      </c>
      <c r="Y40" s="118">
        <f>'[14]Cumulative Stats'!R170</f>
        <v>0</v>
      </c>
      <c r="Z40" s="117">
        <f>'[14]Cumulative Stats'!S170</f>
        <v>0</v>
      </c>
      <c r="AA40" s="118">
        <f>'[14]Cumulative Stats'!T170</f>
        <v>0</v>
      </c>
      <c r="AB40" s="117">
        <f>'[14]Cumulative Stats'!U170</f>
        <v>0</v>
      </c>
      <c r="AC40" s="118">
        <f>'[14]Cumulative Stats'!V170</f>
        <v>0</v>
      </c>
      <c r="AD40" s="2">
        <f>IF(N40&gt;=PASSING!$B$1,1,0)</f>
        <v>0</v>
      </c>
      <c r="AE40" s="2">
        <f>IF(C40&gt;=PASSING!$B$1,1,0)</f>
        <v>0</v>
      </c>
      <c r="AL40">
        <f t="shared" si="3"/>
        <v>37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</row>
    <row r="41" spans="1:48" x14ac:dyDescent="0.15">
      <c r="A41" s="112" t="str">
        <f>'[9]Cumulative Stats'!A172</f>
        <v>Mack</v>
      </c>
      <c r="B41" s="2" t="str">
        <f>'[9]Cumulative Stats'!B172</f>
        <v>Mch</v>
      </c>
      <c r="C41" s="2">
        <f>'[9]Cumulative Stats'!C172</f>
        <v>0</v>
      </c>
      <c r="D41" s="2">
        <f>'[9]Cumulative Stats'!D172</f>
        <v>0</v>
      </c>
      <c r="E41" s="2">
        <f>'[9]Cumulative Stats'!E172</f>
        <v>0</v>
      </c>
      <c r="F41" s="10">
        <f t="shared" si="5"/>
        <v>0</v>
      </c>
      <c r="G41" s="10">
        <f t="shared" si="4"/>
        <v>0</v>
      </c>
      <c r="H41" s="114">
        <v>0</v>
      </c>
      <c r="I41" s="115">
        <v>0</v>
      </c>
      <c r="J41" s="157" t="s">
        <v>143</v>
      </c>
      <c r="K41" s="15">
        <f t="shared" si="6"/>
        <v>0</v>
      </c>
      <c r="L41" s="2">
        <f>'[9]Cumulative Stats'!F172</f>
        <v>0</v>
      </c>
      <c r="M41" s="2">
        <f>'[9]Cumulative Stats'!G172</f>
        <v>0</v>
      </c>
      <c r="N41" s="2">
        <f>'[9]Cumulative Stats'!H172</f>
        <v>0</v>
      </c>
      <c r="O41" s="2">
        <f>'[9]Cumulative Stats'!I172</f>
        <v>0</v>
      </c>
      <c r="P41" s="10">
        <f>'[9]Cumulative Stats'!J172</f>
        <v>0</v>
      </c>
      <c r="Q41" s="5">
        <f>'[9]Cumulative Stats'!K172</f>
        <v>0</v>
      </c>
      <c r="R41" s="119" t="s">
        <v>143</v>
      </c>
      <c r="S41" s="116" t="s">
        <v>143</v>
      </c>
      <c r="T41" s="117">
        <f>'[9]Cumulative Stats'!M172</f>
        <v>0</v>
      </c>
      <c r="U41" s="118">
        <f>'[9]Cumulative Stats'!N172</f>
        <v>0</v>
      </c>
      <c r="V41" s="117">
        <f>'[9]Cumulative Stats'!O172</f>
        <v>0</v>
      </c>
      <c r="W41" s="118">
        <f>'[9]Cumulative Stats'!P172</f>
        <v>0</v>
      </c>
      <c r="X41" s="117">
        <f>'[9]Cumulative Stats'!Q172</f>
        <v>0</v>
      </c>
      <c r="Y41" s="118">
        <f>'[9]Cumulative Stats'!R172</f>
        <v>0</v>
      </c>
      <c r="Z41" s="117">
        <f>'[9]Cumulative Stats'!S172</f>
        <v>0</v>
      </c>
      <c r="AA41" s="118">
        <f>'[9]Cumulative Stats'!T172</f>
        <v>0</v>
      </c>
      <c r="AB41" s="117">
        <f>'[9]Cumulative Stats'!U172</f>
        <v>0</v>
      </c>
      <c r="AC41" s="118">
        <f>'[9]Cumulative Stats'!V172</f>
        <v>0</v>
      </c>
      <c r="AD41" s="2">
        <f>IF(N41&gt;=PASSING!$B$1,1,0)</f>
        <v>0</v>
      </c>
      <c r="AE41" s="2">
        <f>IF(C41&gt;=PASSING!$B$1,1,0)</f>
        <v>0</v>
      </c>
      <c r="AL41">
        <f t="shared" si="3"/>
        <v>38</v>
      </c>
      <c r="AQ41">
        <v>2</v>
      </c>
      <c r="AR41">
        <v>1</v>
      </c>
      <c r="AU41">
        <v>1</v>
      </c>
    </row>
    <row r="42" spans="1:48" x14ac:dyDescent="0.15">
      <c r="A42" s="2" t="str">
        <f>'[6]Cumulative Stats'!A174</f>
        <v>Mahfouz,R</v>
      </c>
      <c r="B42" s="2" t="str">
        <f>'[6]Cumulative Stats'!B174</f>
        <v>Jac</v>
      </c>
      <c r="C42" s="2">
        <f>'[6]Cumulative Stats'!C174</f>
        <v>0</v>
      </c>
      <c r="D42" s="2">
        <f>'[6]Cumulative Stats'!D174</f>
        <v>0</v>
      </c>
      <c r="E42" s="2">
        <f>'[6]Cumulative Stats'!E174</f>
        <v>0</v>
      </c>
      <c r="F42" s="10">
        <f t="shared" si="5"/>
        <v>0</v>
      </c>
      <c r="G42" s="10">
        <f t="shared" si="4"/>
        <v>0</v>
      </c>
      <c r="H42" s="114">
        <v>0</v>
      </c>
      <c r="I42" s="115">
        <v>0</v>
      </c>
      <c r="J42" s="157" t="s">
        <v>143</v>
      </c>
      <c r="K42" s="15">
        <f t="shared" si="6"/>
        <v>0</v>
      </c>
      <c r="L42" s="2">
        <f>'[6]Cumulative Stats'!F174</f>
        <v>0</v>
      </c>
      <c r="M42" s="2">
        <f>'[6]Cumulative Stats'!G174</f>
        <v>0</v>
      </c>
      <c r="N42" s="2">
        <f>'[6]Cumulative Stats'!H174</f>
        <v>0</v>
      </c>
      <c r="O42" s="2">
        <f>'[6]Cumulative Stats'!I174</f>
        <v>0</v>
      </c>
      <c r="P42" s="10">
        <f>'[6]Cumulative Stats'!J174</f>
        <v>0</v>
      </c>
      <c r="Q42" s="5">
        <f>'[6]Cumulative Stats'!K174</f>
        <v>0</v>
      </c>
      <c r="R42" s="119" t="s">
        <v>143</v>
      </c>
      <c r="S42" s="116" t="s">
        <v>143</v>
      </c>
      <c r="T42" s="117">
        <f>'[6]Cumulative Stats'!M174</f>
        <v>0</v>
      </c>
      <c r="U42" s="118">
        <f>'[6]Cumulative Stats'!N174</f>
        <v>0</v>
      </c>
      <c r="V42" s="117">
        <f>'[6]Cumulative Stats'!O174</f>
        <v>0</v>
      </c>
      <c r="W42" s="118">
        <f>'[6]Cumulative Stats'!P174</f>
        <v>0</v>
      </c>
      <c r="X42" s="117">
        <f>'[6]Cumulative Stats'!Q174</f>
        <v>0</v>
      </c>
      <c r="Y42" s="118">
        <f>'[6]Cumulative Stats'!R174</f>
        <v>0</v>
      </c>
      <c r="Z42" s="117">
        <f>'[6]Cumulative Stats'!S174</f>
        <v>0</v>
      </c>
      <c r="AA42" s="118">
        <f>'[6]Cumulative Stats'!T174</f>
        <v>0</v>
      </c>
      <c r="AB42" s="117">
        <f>'[6]Cumulative Stats'!U174</f>
        <v>0</v>
      </c>
      <c r="AC42" s="118">
        <f>'[6]Cumulative Stats'!V174</f>
        <v>0</v>
      </c>
      <c r="AD42" s="2">
        <f>IF(N42&gt;=PASSING!$B$1,1,0)</f>
        <v>0</v>
      </c>
      <c r="AE42" s="2">
        <f>IF(C42&gt;=PASSING!$B$1,1,0)</f>
        <v>0</v>
      </c>
      <c r="AI42">
        <v>13</v>
      </c>
      <c r="AL42">
        <f t="shared" si="3"/>
        <v>39</v>
      </c>
      <c r="AQ42">
        <v>2</v>
      </c>
      <c r="AR42">
        <v>2</v>
      </c>
    </row>
    <row r="43" spans="1:48" x14ac:dyDescent="0.15">
      <c r="A43" s="112" t="str">
        <f>'[18]Cumulative Stats'!A172</f>
        <v>Moore</v>
      </c>
      <c r="B43" s="2" t="str">
        <f>'[18]Cumulative Stats'!B172</f>
        <v>Was</v>
      </c>
      <c r="C43" s="2">
        <f>'[18]Cumulative Stats'!C172</f>
        <v>0</v>
      </c>
      <c r="D43" s="2">
        <f>'[18]Cumulative Stats'!D172</f>
        <v>0</v>
      </c>
      <c r="E43" s="2">
        <f>'[18]Cumulative Stats'!E172</f>
        <v>0</v>
      </c>
      <c r="F43" s="10">
        <f t="shared" si="5"/>
        <v>0</v>
      </c>
      <c r="G43" s="10">
        <f t="shared" si="4"/>
        <v>0</v>
      </c>
      <c r="H43" s="114">
        <v>0</v>
      </c>
      <c r="I43" s="115">
        <v>0</v>
      </c>
      <c r="J43" s="157" t="s">
        <v>143</v>
      </c>
      <c r="K43" s="15">
        <f t="shared" si="6"/>
        <v>0</v>
      </c>
      <c r="L43" s="2">
        <f>'[18]Cumulative Stats'!F172</f>
        <v>0</v>
      </c>
      <c r="M43" s="2">
        <f>'[18]Cumulative Stats'!G172</f>
        <v>0</v>
      </c>
      <c r="N43" s="2">
        <f>'[18]Cumulative Stats'!H172</f>
        <v>0</v>
      </c>
      <c r="O43" s="2">
        <f>'[18]Cumulative Stats'!I172</f>
        <v>0</v>
      </c>
      <c r="P43" s="10">
        <f>'[18]Cumulative Stats'!J172</f>
        <v>0</v>
      </c>
      <c r="Q43" s="5">
        <f>'[18]Cumulative Stats'!K172</f>
        <v>0</v>
      </c>
      <c r="R43" s="119" t="s">
        <v>143</v>
      </c>
      <c r="S43" s="116" t="s">
        <v>143</v>
      </c>
      <c r="T43" s="117">
        <f>'[18]Cumulative Stats'!M172</f>
        <v>0</v>
      </c>
      <c r="U43" s="118">
        <f>'[18]Cumulative Stats'!N172</f>
        <v>0</v>
      </c>
      <c r="V43" s="117">
        <f>'[18]Cumulative Stats'!O172</f>
        <v>0</v>
      </c>
      <c r="W43" s="118">
        <f>'[18]Cumulative Stats'!P172</f>
        <v>0</v>
      </c>
      <c r="X43" s="117">
        <f>'[18]Cumulative Stats'!Q172</f>
        <v>0</v>
      </c>
      <c r="Y43" s="118">
        <f>'[18]Cumulative Stats'!R172</f>
        <v>0</v>
      </c>
      <c r="Z43" s="117">
        <f>'[18]Cumulative Stats'!S172</f>
        <v>0</v>
      </c>
      <c r="AA43" s="118">
        <f>'[18]Cumulative Stats'!T172</f>
        <v>0</v>
      </c>
      <c r="AB43" s="117">
        <f>'[18]Cumulative Stats'!U172</f>
        <v>0</v>
      </c>
      <c r="AC43" s="118">
        <f>'[18]Cumulative Stats'!V172</f>
        <v>0</v>
      </c>
      <c r="AD43" s="2">
        <f>IF(N43&gt;=PASSING!$B$1,1,0)</f>
        <v>0</v>
      </c>
      <c r="AE43" s="2">
        <f>IF(C43&gt;=PASSING!$B$1,1,0)</f>
        <v>0</v>
      </c>
      <c r="AL43">
        <f t="shared" si="3"/>
        <v>40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</row>
    <row r="44" spans="1:48" x14ac:dyDescent="0.15">
      <c r="A44" s="2" t="str">
        <f>'[4]Cumulative Stats'!A175</f>
        <v>Mortensen,F</v>
      </c>
      <c r="B44" s="2" t="str">
        <f>'[4]Cumulative Stats'!B175</f>
        <v>Den</v>
      </c>
      <c r="C44" s="2">
        <f>'[4]Cumulative Stats'!C175</f>
        <v>0</v>
      </c>
      <c r="D44" s="2">
        <f>'[4]Cumulative Stats'!D175</f>
        <v>0</v>
      </c>
      <c r="E44" s="2">
        <f>'[4]Cumulative Stats'!E175</f>
        <v>0</v>
      </c>
      <c r="F44" s="10">
        <f t="shared" si="5"/>
        <v>0</v>
      </c>
      <c r="G44" s="10">
        <f t="shared" si="4"/>
        <v>0</v>
      </c>
      <c r="H44" s="114">
        <v>0</v>
      </c>
      <c r="I44" s="115">
        <v>0</v>
      </c>
      <c r="J44" s="157" t="s">
        <v>143</v>
      </c>
      <c r="K44" s="15">
        <f t="shared" si="6"/>
        <v>0</v>
      </c>
      <c r="L44" s="2">
        <f>'[4]Cumulative Stats'!F175</f>
        <v>0</v>
      </c>
      <c r="M44" s="2">
        <f>'[4]Cumulative Stats'!G175</f>
        <v>0</v>
      </c>
      <c r="N44" s="2">
        <f>'[4]Cumulative Stats'!H175</f>
        <v>0</v>
      </c>
      <c r="O44" s="2">
        <f>'[4]Cumulative Stats'!I175</f>
        <v>0</v>
      </c>
      <c r="P44" s="10">
        <f>'[4]Cumulative Stats'!J175</f>
        <v>0</v>
      </c>
      <c r="Q44" s="5">
        <f>'[4]Cumulative Stats'!K175</f>
        <v>0</v>
      </c>
      <c r="R44" s="119" t="s">
        <v>143</v>
      </c>
      <c r="S44" s="116" t="s">
        <v>143</v>
      </c>
      <c r="T44" s="117">
        <f>'[4]Cumulative Stats'!M175</f>
        <v>0</v>
      </c>
      <c r="U44" s="118">
        <f>'[4]Cumulative Stats'!N175</f>
        <v>0</v>
      </c>
      <c r="V44" s="117">
        <f>'[4]Cumulative Stats'!O175</f>
        <v>0</v>
      </c>
      <c r="W44" s="118">
        <f>'[4]Cumulative Stats'!P175</f>
        <v>0</v>
      </c>
      <c r="X44" s="117">
        <f>'[4]Cumulative Stats'!Q175</f>
        <v>0</v>
      </c>
      <c r="Y44" s="118">
        <f>'[4]Cumulative Stats'!R175</f>
        <v>0</v>
      </c>
      <c r="Z44" s="117">
        <f>'[4]Cumulative Stats'!S175</f>
        <v>0</v>
      </c>
      <c r="AA44" s="118">
        <f>'[4]Cumulative Stats'!T175</f>
        <v>0</v>
      </c>
      <c r="AB44" s="117">
        <f>'[4]Cumulative Stats'!U175</f>
        <v>0</v>
      </c>
      <c r="AC44" s="118">
        <f>'[4]Cumulative Stats'!V175</f>
        <v>0</v>
      </c>
      <c r="AD44" s="2">
        <f>IF(N44&gt;=PASSING!$B$1,1,0)</f>
        <v>0</v>
      </c>
      <c r="AE44" s="2">
        <f>IF(C44&gt;=PASSING!$B$1,1,0)</f>
        <v>0</v>
      </c>
      <c r="AL44">
        <f t="shared" si="3"/>
        <v>41</v>
      </c>
      <c r="AQ44">
        <v>2</v>
      </c>
      <c r="AR44">
        <v>1</v>
      </c>
      <c r="AS44">
        <v>1</v>
      </c>
      <c r="AT44">
        <v>1</v>
      </c>
    </row>
    <row r="45" spans="1:48" x14ac:dyDescent="0.15">
      <c r="A45" s="2" t="str">
        <f>'[2]Cumulative Stats'!A172</f>
        <v>Parsons</v>
      </c>
      <c r="B45" s="2" t="str">
        <f>'[2]Cumulative Stats'!B172</f>
        <v>Bir</v>
      </c>
      <c r="C45" s="2">
        <f>'[2]Cumulative Stats'!C172</f>
        <v>0</v>
      </c>
      <c r="D45" s="2">
        <f>'[2]Cumulative Stats'!D172</f>
        <v>0</v>
      </c>
      <c r="E45" s="2">
        <f>'[2]Cumulative Stats'!E172</f>
        <v>0</v>
      </c>
      <c r="F45" s="10">
        <f t="shared" si="5"/>
        <v>0</v>
      </c>
      <c r="G45" s="10">
        <f t="shared" si="4"/>
        <v>0</v>
      </c>
      <c r="H45" s="114">
        <v>0</v>
      </c>
      <c r="I45" s="115">
        <v>0</v>
      </c>
      <c r="J45" s="157" t="s">
        <v>143</v>
      </c>
      <c r="K45" s="15">
        <f t="shared" si="6"/>
        <v>0</v>
      </c>
      <c r="L45" s="2">
        <f>'[2]Cumulative Stats'!F172</f>
        <v>0</v>
      </c>
      <c r="M45" s="2">
        <f>'[2]Cumulative Stats'!G172</f>
        <v>0</v>
      </c>
      <c r="N45" s="2">
        <f>'[2]Cumulative Stats'!H172</f>
        <v>0</v>
      </c>
      <c r="O45" s="2">
        <f>'[2]Cumulative Stats'!I172</f>
        <v>0</v>
      </c>
      <c r="P45" s="10">
        <f>'[2]Cumulative Stats'!J172</f>
        <v>0</v>
      </c>
      <c r="Q45" s="5">
        <f>'[2]Cumulative Stats'!K172</f>
        <v>0</v>
      </c>
      <c r="R45" s="119" t="s">
        <v>143</v>
      </c>
      <c r="S45" s="116" t="s">
        <v>143</v>
      </c>
      <c r="T45" s="117">
        <f>'[2]Cumulative Stats'!M172</f>
        <v>0</v>
      </c>
      <c r="U45" s="118">
        <f>'[2]Cumulative Stats'!N172</f>
        <v>0</v>
      </c>
      <c r="V45" s="117">
        <f>'[2]Cumulative Stats'!O172</f>
        <v>0</v>
      </c>
      <c r="W45" s="118">
        <f>'[2]Cumulative Stats'!P172</f>
        <v>0</v>
      </c>
      <c r="X45" s="117">
        <f>'[2]Cumulative Stats'!Q172</f>
        <v>0</v>
      </c>
      <c r="Y45" s="118">
        <f>'[2]Cumulative Stats'!R172</f>
        <v>0</v>
      </c>
      <c r="Z45" s="117">
        <f>'[2]Cumulative Stats'!S172</f>
        <v>0</v>
      </c>
      <c r="AA45" s="118">
        <f>'[2]Cumulative Stats'!T172</f>
        <v>0</v>
      </c>
      <c r="AB45" s="117">
        <f>'[2]Cumulative Stats'!U172</f>
        <v>0</v>
      </c>
      <c r="AC45" s="118">
        <f>'[2]Cumulative Stats'!V172</f>
        <v>0</v>
      </c>
      <c r="AD45" s="2">
        <f>IF(N45&gt;=PASSING!$B$1,1,0)</f>
        <v>0</v>
      </c>
      <c r="AE45" s="2">
        <f>IF(C45&gt;=PASSING!$B$1,1,0)</f>
        <v>0</v>
      </c>
      <c r="AL45">
        <f t="shared" si="3"/>
        <v>42</v>
      </c>
      <c r="AS45">
        <v>1</v>
      </c>
      <c r="AT45">
        <v>1</v>
      </c>
    </row>
    <row r="46" spans="1:48" x14ac:dyDescent="0.15">
      <c r="A46" s="2" t="str">
        <f>'[7]Cumulative Stats'!A171</f>
        <v>Partridge</v>
      </c>
      <c r="B46" s="2" t="str">
        <f>'[7]Cumulative Stats'!B171</f>
        <v>LA</v>
      </c>
      <c r="C46" s="2">
        <f>'[7]Cumulative Stats'!C171</f>
        <v>0</v>
      </c>
      <c r="D46" s="2">
        <f>'[7]Cumulative Stats'!D171</f>
        <v>0</v>
      </c>
      <c r="E46" s="2">
        <f>'[7]Cumulative Stats'!E171</f>
        <v>0</v>
      </c>
      <c r="F46" s="10">
        <f t="shared" si="5"/>
        <v>0</v>
      </c>
      <c r="G46" s="10">
        <f t="shared" si="4"/>
        <v>0</v>
      </c>
      <c r="H46" s="114">
        <v>0</v>
      </c>
      <c r="I46" s="115">
        <v>0</v>
      </c>
      <c r="J46" s="157" t="s">
        <v>143</v>
      </c>
      <c r="K46" s="15">
        <f t="shared" si="6"/>
        <v>0</v>
      </c>
      <c r="L46" s="2">
        <f>'[7]Cumulative Stats'!F171</f>
        <v>0</v>
      </c>
      <c r="M46" s="2">
        <f>'[7]Cumulative Stats'!G171</f>
        <v>0</v>
      </c>
      <c r="N46" s="2">
        <f>'[7]Cumulative Stats'!H171</f>
        <v>0</v>
      </c>
      <c r="O46" s="2">
        <f>'[7]Cumulative Stats'!I171</f>
        <v>0</v>
      </c>
      <c r="P46" s="10">
        <f>'[7]Cumulative Stats'!J171</f>
        <v>0</v>
      </c>
      <c r="Q46" s="5">
        <f>'[7]Cumulative Stats'!K171</f>
        <v>0</v>
      </c>
      <c r="R46" s="119" t="s">
        <v>143</v>
      </c>
      <c r="S46" s="116" t="s">
        <v>143</v>
      </c>
      <c r="T46" s="117">
        <f>'[7]Cumulative Stats'!M171</f>
        <v>0</v>
      </c>
      <c r="U46" s="118">
        <f>'[7]Cumulative Stats'!N171</f>
        <v>0</v>
      </c>
      <c r="V46" s="117">
        <f>'[7]Cumulative Stats'!O171</f>
        <v>0</v>
      </c>
      <c r="W46" s="118">
        <f>'[7]Cumulative Stats'!P171</f>
        <v>0</v>
      </c>
      <c r="X46" s="117">
        <f>'[7]Cumulative Stats'!Q171</f>
        <v>0</v>
      </c>
      <c r="Y46" s="118">
        <f>'[7]Cumulative Stats'!R171</f>
        <v>0</v>
      </c>
      <c r="Z46" s="117">
        <f>'[7]Cumulative Stats'!S171</f>
        <v>0</v>
      </c>
      <c r="AA46" s="118">
        <f>'[7]Cumulative Stats'!T171</f>
        <v>0</v>
      </c>
      <c r="AB46" s="117">
        <f>'[7]Cumulative Stats'!U171</f>
        <v>0</v>
      </c>
      <c r="AC46" s="118">
        <f>'[7]Cumulative Stats'!V171</f>
        <v>0</v>
      </c>
      <c r="AD46" s="2">
        <f>IF(N46&gt;=PASSING!$B$1,1,0)</f>
        <v>0</v>
      </c>
      <c r="AE46" s="2">
        <f>IF(C46&gt;=PASSING!$B$1,1,0)</f>
        <v>0</v>
      </c>
      <c r="AL46">
        <f t="shared" si="3"/>
        <v>43</v>
      </c>
      <c r="AO46">
        <v>1</v>
      </c>
      <c r="AP46">
        <v>1</v>
      </c>
      <c r="AQ46">
        <v>1</v>
      </c>
      <c r="AR46">
        <v>1</v>
      </c>
    </row>
    <row r="47" spans="1:48" x14ac:dyDescent="0.15">
      <c r="A47" s="2" t="str">
        <f>'[8]Cumulative Stats'!A170</f>
        <v>Partridge</v>
      </c>
      <c r="B47" s="2" t="str">
        <f>'[8]Cumulative Stats'!B170</f>
        <v>Mem</v>
      </c>
      <c r="C47" s="2">
        <f>'[8]Cumulative Stats'!C170</f>
        <v>1</v>
      </c>
      <c r="D47" s="2">
        <f>'[8]Cumulative Stats'!D170</f>
        <v>0</v>
      </c>
      <c r="E47" s="2">
        <f>'[8]Cumulative Stats'!E170</f>
        <v>24</v>
      </c>
      <c r="F47" s="10">
        <f t="shared" si="5"/>
        <v>24</v>
      </c>
      <c r="G47" s="10">
        <f t="shared" si="4"/>
        <v>0</v>
      </c>
      <c r="H47" s="114">
        <v>0</v>
      </c>
      <c r="I47" s="115">
        <v>0</v>
      </c>
      <c r="J47" s="157" t="s">
        <v>143</v>
      </c>
      <c r="K47" s="15">
        <f t="shared" si="6"/>
        <v>0</v>
      </c>
      <c r="L47" s="2">
        <f>'[8]Cumulative Stats'!F170</f>
        <v>0</v>
      </c>
      <c r="M47" s="2">
        <f>'[8]Cumulative Stats'!G170</f>
        <v>0</v>
      </c>
      <c r="N47" s="2">
        <f>'[8]Cumulative Stats'!H170</f>
        <v>0</v>
      </c>
      <c r="O47" s="2">
        <f>'[8]Cumulative Stats'!I170</f>
        <v>0</v>
      </c>
      <c r="P47" s="10">
        <f>'[8]Cumulative Stats'!J170</f>
        <v>0</v>
      </c>
      <c r="Q47" s="5">
        <f>'[8]Cumulative Stats'!K170</f>
        <v>0</v>
      </c>
      <c r="R47" s="119" t="s">
        <v>143</v>
      </c>
      <c r="S47" s="116" t="s">
        <v>143</v>
      </c>
      <c r="T47" s="117">
        <f>'[8]Cumulative Stats'!M170</f>
        <v>0</v>
      </c>
      <c r="U47" s="118">
        <f>'[8]Cumulative Stats'!N170</f>
        <v>0</v>
      </c>
      <c r="V47" s="117">
        <f>'[8]Cumulative Stats'!O170</f>
        <v>0</v>
      </c>
      <c r="W47" s="118">
        <f>'[8]Cumulative Stats'!P170</f>
        <v>0</v>
      </c>
      <c r="X47" s="117">
        <f>'[8]Cumulative Stats'!Q170</f>
        <v>0</v>
      </c>
      <c r="Y47" s="118">
        <f>'[8]Cumulative Stats'!R170</f>
        <v>0</v>
      </c>
      <c r="Z47" s="117">
        <f>'[8]Cumulative Stats'!S170</f>
        <v>0</v>
      </c>
      <c r="AA47" s="118">
        <f>'[8]Cumulative Stats'!T170</f>
        <v>0</v>
      </c>
      <c r="AB47" s="117">
        <f>'[8]Cumulative Stats'!U170</f>
        <v>0</v>
      </c>
      <c r="AC47" s="118">
        <f>'[8]Cumulative Stats'!V170</f>
        <v>0</v>
      </c>
      <c r="AD47">
        <f>IF(N47&gt;=PASSING!$B$1,1,0)</f>
        <v>0</v>
      </c>
      <c r="AE47" s="2">
        <f>IF(C47&gt;=PASSING!$B$1,1,0)</f>
        <v>0</v>
      </c>
      <c r="AL47">
        <f t="shared" si="3"/>
        <v>44</v>
      </c>
      <c r="AO47">
        <v>1</v>
      </c>
      <c r="AP47">
        <v>1</v>
      </c>
      <c r="AQ47">
        <v>1</v>
      </c>
      <c r="AS47">
        <v>2</v>
      </c>
      <c r="AT47">
        <v>1</v>
      </c>
    </row>
    <row r="48" spans="1:48" x14ac:dyDescent="0.15">
      <c r="A48" s="2" t="str">
        <f>'[6]Cumulative Stats'!A175</f>
        <v>Pierce</v>
      </c>
      <c r="B48" s="2" t="str">
        <f>'[6]Cumulative Stats'!B175</f>
        <v>Jac</v>
      </c>
      <c r="C48" s="2">
        <f>'[6]Cumulative Stats'!C175</f>
        <v>0</v>
      </c>
      <c r="D48" s="2">
        <f>'[6]Cumulative Stats'!D175</f>
        <v>0</v>
      </c>
      <c r="E48" s="2">
        <f>'[6]Cumulative Stats'!E175</f>
        <v>0</v>
      </c>
      <c r="F48" s="10">
        <f t="shared" si="5"/>
        <v>0</v>
      </c>
      <c r="G48" s="10">
        <f t="shared" si="4"/>
        <v>0</v>
      </c>
      <c r="H48" s="114">
        <v>0</v>
      </c>
      <c r="I48" s="115">
        <v>0</v>
      </c>
      <c r="J48" s="157" t="s">
        <v>143</v>
      </c>
      <c r="K48" s="15">
        <f t="shared" si="6"/>
        <v>0</v>
      </c>
      <c r="L48" s="2">
        <f>'[6]Cumulative Stats'!F175</f>
        <v>0</v>
      </c>
      <c r="M48" s="2">
        <f>'[6]Cumulative Stats'!G175</f>
        <v>0</v>
      </c>
      <c r="N48" s="2">
        <f>'[6]Cumulative Stats'!H175</f>
        <v>0</v>
      </c>
      <c r="O48" s="2">
        <f>'[6]Cumulative Stats'!I175</f>
        <v>0</v>
      </c>
      <c r="P48" s="10">
        <f>'[6]Cumulative Stats'!J175</f>
        <v>0</v>
      </c>
      <c r="Q48" s="5">
        <f>'[6]Cumulative Stats'!K175</f>
        <v>0</v>
      </c>
      <c r="R48" s="119" t="s">
        <v>143</v>
      </c>
      <c r="S48" s="116" t="s">
        <v>143</v>
      </c>
      <c r="T48" s="117">
        <f>'[6]Cumulative Stats'!M175</f>
        <v>0</v>
      </c>
      <c r="U48" s="118">
        <f>'[6]Cumulative Stats'!N175</f>
        <v>0</v>
      </c>
      <c r="V48" s="117">
        <f>'[6]Cumulative Stats'!O175</f>
        <v>0</v>
      </c>
      <c r="W48" s="118">
        <f>'[6]Cumulative Stats'!P175</f>
        <v>0</v>
      </c>
      <c r="X48" s="117">
        <f>'[6]Cumulative Stats'!Q175</f>
        <v>0</v>
      </c>
      <c r="Y48" s="118">
        <f>'[6]Cumulative Stats'!R175</f>
        <v>0</v>
      </c>
      <c r="Z48" s="117">
        <f>'[6]Cumulative Stats'!S175</f>
        <v>0</v>
      </c>
      <c r="AA48" s="118">
        <f>'[6]Cumulative Stats'!T175</f>
        <v>0</v>
      </c>
      <c r="AB48" s="117">
        <f>'[6]Cumulative Stats'!U175</f>
        <v>0</v>
      </c>
      <c r="AC48" s="118">
        <f>'[6]Cumulative Stats'!V175</f>
        <v>0</v>
      </c>
      <c r="AD48" s="2">
        <f>IF(N48&gt;=PASSING!$B$1,1,0)</f>
        <v>0</v>
      </c>
      <c r="AE48" s="2">
        <f>IF(C48&gt;=PASSING!$B$1,1,0)</f>
        <v>0</v>
      </c>
      <c r="AL48">
        <f t="shared" si="3"/>
        <v>45</v>
      </c>
      <c r="AO48">
        <v>1</v>
      </c>
      <c r="AP48">
        <v>1</v>
      </c>
    </row>
    <row r="49" spans="1:48" x14ac:dyDescent="0.15">
      <c r="A49" s="2" t="str">
        <f>'[16]Cumulative Stats'!A173</f>
        <v>Pryor</v>
      </c>
      <c r="B49" s="2" t="str">
        <f>'[16]Cumulative Stats'!B173</f>
        <v>SA</v>
      </c>
      <c r="C49" s="2">
        <f>'[16]Cumulative Stats'!C173</f>
        <v>0</v>
      </c>
      <c r="D49" s="2">
        <f>'[16]Cumulative Stats'!D173</f>
        <v>0</v>
      </c>
      <c r="E49" s="2">
        <f>'[16]Cumulative Stats'!E173</f>
        <v>0</v>
      </c>
      <c r="F49" s="10">
        <f t="shared" si="5"/>
        <v>0</v>
      </c>
      <c r="G49" s="10">
        <f t="shared" si="4"/>
        <v>0</v>
      </c>
      <c r="H49" s="114">
        <v>0</v>
      </c>
      <c r="I49" s="115">
        <v>0</v>
      </c>
      <c r="J49" s="157" t="s">
        <v>143</v>
      </c>
      <c r="K49" s="15">
        <f t="shared" si="6"/>
        <v>0</v>
      </c>
      <c r="L49" s="2">
        <f>'[16]Cumulative Stats'!F173</f>
        <v>0</v>
      </c>
      <c r="M49" s="2">
        <f>'[16]Cumulative Stats'!G173</f>
        <v>0</v>
      </c>
      <c r="N49" s="2">
        <f>'[16]Cumulative Stats'!H173</f>
        <v>0</v>
      </c>
      <c r="O49" s="2">
        <f>'[16]Cumulative Stats'!I173</f>
        <v>0</v>
      </c>
      <c r="P49" s="10">
        <f>'[16]Cumulative Stats'!J173</f>
        <v>0</v>
      </c>
      <c r="Q49" s="5">
        <f>'[16]Cumulative Stats'!K173</f>
        <v>0</v>
      </c>
      <c r="R49" s="119" t="s">
        <v>143</v>
      </c>
      <c r="S49" s="116" t="s">
        <v>143</v>
      </c>
      <c r="T49" s="117">
        <f>'[16]Cumulative Stats'!M173</f>
        <v>0</v>
      </c>
      <c r="U49" s="118">
        <f>'[16]Cumulative Stats'!N173</f>
        <v>0</v>
      </c>
      <c r="V49" s="117">
        <f>'[16]Cumulative Stats'!O173</f>
        <v>0</v>
      </c>
      <c r="W49" s="118">
        <f>'[16]Cumulative Stats'!P173</f>
        <v>0</v>
      </c>
      <c r="X49" s="117">
        <f>'[16]Cumulative Stats'!Q173</f>
        <v>0</v>
      </c>
      <c r="Y49" s="118">
        <f>'[16]Cumulative Stats'!R173</f>
        <v>0</v>
      </c>
      <c r="Z49" s="117">
        <f>'[16]Cumulative Stats'!S173</f>
        <v>0</v>
      </c>
      <c r="AA49" s="118">
        <f>'[16]Cumulative Stats'!T173</f>
        <v>0</v>
      </c>
      <c r="AB49" s="117">
        <f>'[16]Cumulative Stats'!U173</f>
        <v>0</v>
      </c>
      <c r="AC49" s="118">
        <f>'[16]Cumulative Stats'!V173</f>
        <v>0</v>
      </c>
      <c r="AD49" s="2">
        <f>IF(N49&gt;=PASSING!$B$1,1,0)</f>
        <v>0</v>
      </c>
      <c r="AE49" s="2">
        <f>IF(C49&gt;=PASSING!$B$1,1,0)</f>
        <v>0</v>
      </c>
      <c r="AL49">
        <f t="shared" si="3"/>
        <v>46</v>
      </c>
      <c r="AM49">
        <v>1</v>
      </c>
      <c r="AN49">
        <v>1</v>
      </c>
      <c r="AQ49">
        <v>2</v>
      </c>
      <c r="AR49">
        <v>2</v>
      </c>
      <c r="AS49">
        <v>2</v>
      </c>
    </row>
    <row r="50" spans="1:48" x14ac:dyDescent="0.15">
      <c r="A50" s="2" t="str">
        <f>'[18]Cumulative Stats'!A173</f>
        <v>Smigelsky</v>
      </c>
      <c r="B50" s="2" t="str">
        <f>'[18]Cumulative Stats'!B173</f>
        <v>Was</v>
      </c>
      <c r="C50" s="2">
        <f>'[18]Cumulative Stats'!C173</f>
        <v>0</v>
      </c>
      <c r="D50" s="2">
        <f>'[18]Cumulative Stats'!D173</f>
        <v>0</v>
      </c>
      <c r="E50" s="2">
        <f>'[18]Cumulative Stats'!E173</f>
        <v>0</v>
      </c>
      <c r="F50" s="10">
        <f t="shared" si="5"/>
        <v>0</v>
      </c>
      <c r="G50" s="10">
        <f t="shared" si="4"/>
        <v>0</v>
      </c>
      <c r="H50" s="114">
        <v>0</v>
      </c>
      <c r="I50" s="115">
        <v>0</v>
      </c>
      <c r="J50" s="157" t="s">
        <v>143</v>
      </c>
      <c r="K50" s="15">
        <f t="shared" si="6"/>
        <v>0</v>
      </c>
      <c r="L50" s="2">
        <f>'[18]Cumulative Stats'!F173</f>
        <v>0</v>
      </c>
      <c r="M50" s="2">
        <f>'[18]Cumulative Stats'!G173</f>
        <v>0</v>
      </c>
      <c r="N50" s="2">
        <f>'[18]Cumulative Stats'!H173</f>
        <v>0</v>
      </c>
      <c r="O50" s="2">
        <f>'[18]Cumulative Stats'!I173</f>
        <v>0</v>
      </c>
      <c r="P50" s="10">
        <f>'[18]Cumulative Stats'!J173</f>
        <v>0</v>
      </c>
      <c r="Q50" s="5">
        <f>'[18]Cumulative Stats'!K173</f>
        <v>0</v>
      </c>
      <c r="R50" s="119" t="s">
        <v>143</v>
      </c>
      <c r="S50" s="116" t="s">
        <v>143</v>
      </c>
      <c r="T50" s="117">
        <f>'[18]Cumulative Stats'!M173</f>
        <v>0</v>
      </c>
      <c r="U50" s="118">
        <f>'[18]Cumulative Stats'!N173</f>
        <v>0</v>
      </c>
      <c r="V50" s="117">
        <f>'[18]Cumulative Stats'!O173</f>
        <v>0</v>
      </c>
      <c r="W50" s="118">
        <f>'[18]Cumulative Stats'!P173</f>
        <v>0</v>
      </c>
      <c r="X50" s="117">
        <f>'[18]Cumulative Stats'!Q173</f>
        <v>0</v>
      </c>
      <c r="Y50" s="118">
        <f>'[18]Cumulative Stats'!R173</f>
        <v>0</v>
      </c>
      <c r="Z50" s="117">
        <f>'[18]Cumulative Stats'!S173</f>
        <v>0</v>
      </c>
      <c r="AA50" s="118">
        <f>'[18]Cumulative Stats'!T173</f>
        <v>0</v>
      </c>
      <c r="AB50" s="117">
        <f>'[18]Cumulative Stats'!U173</f>
        <v>0</v>
      </c>
      <c r="AC50" s="118">
        <f>'[18]Cumulative Stats'!V173</f>
        <v>0</v>
      </c>
      <c r="AD50" s="2">
        <f>IF(N50&gt;=PASSING!$B$1,1,0)</f>
        <v>0</v>
      </c>
      <c r="AE50" s="2">
        <f>IF(C50&gt;=PASSING!$B$1,1,0)</f>
        <v>0</v>
      </c>
      <c r="AL50">
        <f t="shared" si="3"/>
        <v>47</v>
      </c>
      <c r="AM50">
        <v>1</v>
      </c>
      <c r="AN50">
        <v>1</v>
      </c>
      <c r="AQ50">
        <v>1</v>
      </c>
      <c r="AR50">
        <v>1</v>
      </c>
      <c r="AS50">
        <v>1</v>
      </c>
      <c r="AT50">
        <v>1</v>
      </c>
      <c r="AU50">
        <v>1</v>
      </c>
    </row>
    <row r="51" spans="1:48" x14ac:dyDescent="0.15">
      <c r="A51" s="2" t="str">
        <f>'[15]Cumulative Stats'!A172</f>
        <v>Swider</v>
      </c>
      <c r="B51" s="2" t="str">
        <f>'[15]Cumulative Stats'!B172</f>
        <v>Pit</v>
      </c>
      <c r="C51" s="2">
        <f>'[15]Cumulative Stats'!C172</f>
        <v>0</v>
      </c>
      <c r="D51" s="2">
        <f>'[15]Cumulative Stats'!D172</f>
        <v>0</v>
      </c>
      <c r="E51" s="2">
        <f>'[15]Cumulative Stats'!E172</f>
        <v>0</v>
      </c>
      <c r="F51" s="10">
        <f t="shared" si="5"/>
        <v>0</v>
      </c>
      <c r="G51" s="10">
        <f t="shared" si="4"/>
        <v>0</v>
      </c>
      <c r="H51" s="114">
        <v>0</v>
      </c>
      <c r="I51" s="115">
        <v>0</v>
      </c>
      <c r="J51" s="157" t="s">
        <v>143</v>
      </c>
      <c r="K51" s="15">
        <f t="shared" si="6"/>
        <v>0</v>
      </c>
      <c r="L51" s="2">
        <f>'[15]Cumulative Stats'!F172</f>
        <v>0</v>
      </c>
      <c r="M51" s="2">
        <f>'[15]Cumulative Stats'!G172</f>
        <v>0</v>
      </c>
      <c r="N51" s="2">
        <f>'[15]Cumulative Stats'!H172</f>
        <v>0</v>
      </c>
      <c r="O51" s="2">
        <f>'[15]Cumulative Stats'!I172</f>
        <v>0</v>
      </c>
      <c r="P51" s="10">
        <f>'[15]Cumulative Stats'!J172</f>
        <v>0</v>
      </c>
      <c r="Q51" s="5">
        <f>'[15]Cumulative Stats'!K172</f>
        <v>0</v>
      </c>
      <c r="R51" s="119" t="s">
        <v>143</v>
      </c>
      <c r="S51" s="116" t="s">
        <v>143</v>
      </c>
      <c r="T51" s="117">
        <f>'[15]Cumulative Stats'!M172</f>
        <v>0</v>
      </c>
      <c r="U51" s="118">
        <f>'[15]Cumulative Stats'!N172</f>
        <v>0</v>
      </c>
      <c r="V51" s="117">
        <f>'[15]Cumulative Stats'!O172</f>
        <v>0</v>
      </c>
      <c r="W51" s="118">
        <f>'[15]Cumulative Stats'!P172</f>
        <v>0</v>
      </c>
      <c r="X51" s="117">
        <f>'[15]Cumulative Stats'!Q172</f>
        <v>0</v>
      </c>
      <c r="Y51" s="118">
        <f>'[15]Cumulative Stats'!R172</f>
        <v>0</v>
      </c>
      <c r="Z51" s="117">
        <f>'[15]Cumulative Stats'!S172</f>
        <v>0</v>
      </c>
      <c r="AA51" s="118">
        <f>'[15]Cumulative Stats'!T172</f>
        <v>0</v>
      </c>
      <c r="AB51" s="117">
        <f>'[15]Cumulative Stats'!U172</f>
        <v>0</v>
      </c>
      <c r="AC51" s="118">
        <f>'[15]Cumulative Stats'!V172</f>
        <v>0</v>
      </c>
      <c r="AD51" s="2">
        <f>IF(N51&gt;=PASSING!$B$1,1,0)</f>
        <v>0</v>
      </c>
      <c r="AE51" s="2">
        <f>IF(C51&gt;=PASSING!$B$1,1,0)</f>
        <v>0</v>
      </c>
      <c r="AL51">
        <f t="shared" si="3"/>
        <v>48</v>
      </c>
      <c r="AQ51">
        <v>2</v>
      </c>
    </row>
    <row r="52" spans="1:48" x14ac:dyDescent="0.15">
      <c r="A52" s="2" t="str">
        <f>'[12]Cumulative Stats'!A170</f>
        <v>Talley</v>
      </c>
      <c r="B52" s="2" t="str">
        <f>'[12]Cumulative Stats'!B170</f>
        <v>Oak</v>
      </c>
      <c r="C52" s="2">
        <f>'[12]Cumulative Stats'!C170</f>
        <v>1</v>
      </c>
      <c r="D52" s="2">
        <f>'[12]Cumulative Stats'!D170</f>
        <v>0</v>
      </c>
      <c r="E52" s="2">
        <f>'[12]Cumulative Stats'!E170</f>
        <v>66</v>
      </c>
      <c r="F52" s="10">
        <f t="shared" si="5"/>
        <v>66</v>
      </c>
      <c r="G52" s="10">
        <f t="shared" si="4"/>
        <v>0</v>
      </c>
      <c r="H52" s="114">
        <v>0</v>
      </c>
      <c r="I52" s="115">
        <v>0</v>
      </c>
      <c r="J52" s="157" t="s">
        <v>143</v>
      </c>
      <c r="K52" s="15">
        <f t="shared" si="6"/>
        <v>0</v>
      </c>
      <c r="L52" s="2">
        <f>'[12]Cumulative Stats'!F170</f>
        <v>0</v>
      </c>
      <c r="M52" s="2">
        <f>'[12]Cumulative Stats'!G170</f>
        <v>0</v>
      </c>
      <c r="N52" s="2">
        <f>'[12]Cumulative Stats'!H170</f>
        <v>0</v>
      </c>
      <c r="O52" s="2">
        <f>'[12]Cumulative Stats'!I170</f>
        <v>0</v>
      </c>
      <c r="P52" s="10">
        <f>'[12]Cumulative Stats'!J170</f>
        <v>0</v>
      </c>
      <c r="Q52" s="5">
        <f>'[12]Cumulative Stats'!K170</f>
        <v>0</v>
      </c>
      <c r="R52" s="119" t="s">
        <v>143</v>
      </c>
      <c r="S52" s="116" t="s">
        <v>143</v>
      </c>
      <c r="T52" s="117">
        <f>'[12]Cumulative Stats'!M170</f>
        <v>0</v>
      </c>
      <c r="U52" s="118">
        <f>'[12]Cumulative Stats'!N170</f>
        <v>0</v>
      </c>
      <c r="V52" s="117">
        <f>'[12]Cumulative Stats'!O170</f>
        <v>0</v>
      </c>
      <c r="W52" s="118">
        <f>'[12]Cumulative Stats'!P170</f>
        <v>0</v>
      </c>
      <c r="X52" s="117">
        <f>'[12]Cumulative Stats'!Q170</f>
        <v>0</v>
      </c>
      <c r="Y52" s="118">
        <f>'[12]Cumulative Stats'!R170</f>
        <v>0</v>
      </c>
      <c r="Z52" s="117">
        <f>'[12]Cumulative Stats'!S170</f>
        <v>0</v>
      </c>
      <c r="AA52" s="118">
        <f>'[12]Cumulative Stats'!T170</f>
        <v>0</v>
      </c>
      <c r="AB52" s="117">
        <f>'[12]Cumulative Stats'!U170</f>
        <v>0</v>
      </c>
      <c r="AC52" s="118">
        <f>'[12]Cumulative Stats'!V170</f>
        <v>0</v>
      </c>
      <c r="AD52">
        <f>IF(N52&gt;=PASSING!$B$1,1,0)</f>
        <v>0</v>
      </c>
      <c r="AE52" s="2">
        <f>IF(C52&gt;=PASSING!$B$1,1,0)</f>
        <v>0</v>
      </c>
      <c r="AF52" t="s">
        <v>130</v>
      </c>
      <c r="AG52">
        <f>+U100/T100</f>
        <v>0.65677966101694918</v>
      </c>
      <c r="AI52">
        <v>4</v>
      </c>
      <c r="AL52">
        <f t="shared" si="3"/>
        <v>49</v>
      </c>
      <c r="AO52">
        <v>1</v>
      </c>
      <c r="AP52">
        <v>1</v>
      </c>
      <c r="AS52">
        <v>2</v>
      </c>
    </row>
    <row r="53" spans="1:48" x14ac:dyDescent="0.15">
      <c r="A53" s="2" t="str">
        <f>'[5]Cumulative Stats'!A172</f>
        <v>Walters</v>
      </c>
      <c r="B53" s="2" t="str">
        <f>'[5]Cumulative Stats'!B172</f>
        <v>Hou</v>
      </c>
      <c r="C53" s="2">
        <f>'[5]Cumulative Stats'!C172</f>
        <v>0</v>
      </c>
      <c r="D53" s="2">
        <f>'[5]Cumulative Stats'!D172</f>
        <v>0</v>
      </c>
      <c r="E53" s="2">
        <f>'[5]Cumulative Stats'!E172</f>
        <v>0</v>
      </c>
      <c r="F53" s="10">
        <f t="shared" si="5"/>
        <v>0</v>
      </c>
      <c r="G53" s="10">
        <f t="shared" si="4"/>
        <v>0</v>
      </c>
      <c r="H53" s="114">
        <v>0</v>
      </c>
      <c r="I53" s="115">
        <v>0</v>
      </c>
      <c r="J53" s="157" t="s">
        <v>143</v>
      </c>
      <c r="K53" s="15">
        <f t="shared" si="6"/>
        <v>0</v>
      </c>
      <c r="L53" s="2">
        <f>'[5]Cumulative Stats'!F172</f>
        <v>0</v>
      </c>
      <c r="M53" s="2">
        <f>'[5]Cumulative Stats'!G172</f>
        <v>0</v>
      </c>
      <c r="N53" s="2">
        <f>'[5]Cumulative Stats'!H172</f>
        <v>0</v>
      </c>
      <c r="O53" s="2">
        <f>'[5]Cumulative Stats'!I172</f>
        <v>0</v>
      </c>
      <c r="P53" s="10">
        <f>'[5]Cumulative Stats'!J172</f>
        <v>0</v>
      </c>
      <c r="Q53" s="5">
        <f>'[5]Cumulative Stats'!K172</f>
        <v>0</v>
      </c>
      <c r="R53" s="119" t="s">
        <v>143</v>
      </c>
      <c r="S53" s="116" t="s">
        <v>143</v>
      </c>
      <c r="T53" s="117">
        <f>'[5]Cumulative Stats'!M172</f>
        <v>0</v>
      </c>
      <c r="U53" s="118">
        <f>'[5]Cumulative Stats'!N172</f>
        <v>0</v>
      </c>
      <c r="V53" s="117">
        <f>'[5]Cumulative Stats'!O172</f>
        <v>0</v>
      </c>
      <c r="W53" s="118">
        <f>'[5]Cumulative Stats'!P172</f>
        <v>0</v>
      </c>
      <c r="X53" s="117">
        <f>'[5]Cumulative Stats'!Q172</f>
        <v>0</v>
      </c>
      <c r="Y53" s="118">
        <f>'[5]Cumulative Stats'!R172</f>
        <v>0</v>
      </c>
      <c r="Z53" s="117">
        <f>'[5]Cumulative Stats'!S172</f>
        <v>0</v>
      </c>
      <c r="AA53" s="118">
        <f>'[5]Cumulative Stats'!T172</f>
        <v>0</v>
      </c>
      <c r="AB53" s="117">
        <f>'[5]Cumulative Stats'!U172</f>
        <v>0</v>
      </c>
      <c r="AC53" s="118">
        <f>'[5]Cumulative Stats'!V172</f>
        <v>0</v>
      </c>
      <c r="AD53" s="2">
        <f>IF(N53&gt;=PASSING!$B$1,1,0)</f>
        <v>0</v>
      </c>
      <c r="AE53" s="2">
        <f>IF(C53&gt;=PASSING!$B$1,1,0)</f>
        <v>0</v>
      </c>
      <c r="AF53" t="s">
        <v>131</v>
      </c>
      <c r="AG53">
        <f>1-AG52</f>
        <v>0.34322033898305082</v>
      </c>
      <c r="AL53">
        <f t="shared" si="3"/>
        <v>50</v>
      </c>
      <c r="AO53">
        <v>1</v>
      </c>
      <c r="AP53">
        <v>1</v>
      </c>
      <c r="AQ53">
        <v>2</v>
      </c>
      <c r="AR53">
        <v>2</v>
      </c>
      <c r="AS53">
        <v>3</v>
      </c>
      <c r="AT53">
        <v>2</v>
      </c>
    </row>
    <row r="54" spans="1:48" x14ac:dyDescent="0.15">
      <c r="A54" s="2" t="s">
        <v>397</v>
      </c>
      <c r="B54" s="2" t="s">
        <v>253</v>
      </c>
      <c r="C54" s="2"/>
      <c r="D54" s="2"/>
      <c r="E54" s="2"/>
      <c r="F54" s="10"/>
      <c r="G54" s="10"/>
      <c r="H54" s="114">
        <v>14</v>
      </c>
      <c r="I54" s="115">
        <v>0</v>
      </c>
      <c r="J54" s="157"/>
      <c r="K54" s="15">
        <f t="shared" si="6"/>
        <v>0</v>
      </c>
      <c r="L54" s="2"/>
      <c r="M54" s="2"/>
      <c r="N54" s="2"/>
      <c r="O54" s="2"/>
      <c r="P54" s="10"/>
      <c r="Q54" s="5"/>
      <c r="R54" s="119"/>
      <c r="S54" s="116"/>
      <c r="T54" s="117"/>
      <c r="U54" s="118"/>
      <c r="V54" s="117"/>
      <c r="W54" s="118"/>
      <c r="X54" s="117"/>
      <c r="Y54" s="118"/>
      <c r="Z54" s="117"/>
      <c r="AA54" s="118"/>
      <c r="AB54" s="117"/>
      <c r="AC54" s="118"/>
      <c r="AD54" s="2">
        <f>IF(N54&gt;=PASSING!$B$1,1,0)</f>
        <v>0</v>
      </c>
      <c r="AE54" s="2">
        <f>IF(C54&gt;=PASSING!$B$1,1,0)</f>
        <v>0</v>
      </c>
      <c r="AF54" t="s">
        <v>132</v>
      </c>
      <c r="AG54">
        <f>+N90</f>
        <v>649</v>
      </c>
      <c r="AI54">
        <v>10</v>
      </c>
      <c r="AL54">
        <f t="shared" si="3"/>
        <v>51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</row>
    <row r="55" spans="1:48" x14ac:dyDescent="0.15">
      <c r="A55" s="112"/>
      <c r="B55" s="2"/>
      <c r="C55" s="2"/>
      <c r="D55" s="2"/>
      <c r="E55" s="2"/>
      <c r="F55" s="10"/>
      <c r="G55" s="10"/>
      <c r="H55" s="114"/>
      <c r="I55" s="115"/>
      <c r="J55" s="157"/>
      <c r="K55" s="15"/>
      <c r="L55" s="2"/>
      <c r="M55" s="2"/>
      <c r="N55" s="2"/>
      <c r="O55" s="2"/>
      <c r="P55" s="10"/>
      <c r="Q55" s="5"/>
      <c r="R55" s="119"/>
      <c r="S55" s="116"/>
      <c r="T55" s="117"/>
      <c r="U55" s="118"/>
      <c r="V55" s="117"/>
      <c r="W55" s="118"/>
      <c r="X55" s="117"/>
      <c r="Y55" s="118"/>
      <c r="Z55" s="117"/>
      <c r="AA55" s="118"/>
      <c r="AB55" s="117"/>
      <c r="AC55" s="118"/>
      <c r="AD55" s="2">
        <f>IF(N55&gt;=PASSING!$B$1,1,0)</f>
        <v>0</v>
      </c>
      <c r="AE55" s="2">
        <f>IF(C55&gt;=PASSING!$B$1,1,0)</f>
        <v>0</v>
      </c>
      <c r="AL55">
        <f t="shared" si="3"/>
        <v>52</v>
      </c>
      <c r="AO55">
        <v>2</v>
      </c>
      <c r="AP55">
        <v>2</v>
      </c>
      <c r="AQ55">
        <v>1</v>
      </c>
      <c r="AR55">
        <v>1</v>
      </c>
    </row>
    <row r="56" spans="1:48" x14ac:dyDescent="0.15">
      <c r="A56" s="112"/>
      <c r="B56" s="2"/>
      <c r="C56" s="2"/>
      <c r="D56" s="2"/>
      <c r="E56" s="2"/>
      <c r="F56" s="10"/>
      <c r="G56" s="10"/>
      <c r="H56" s="114"/>
      <c r="I56" s="115"/>
      <c r="J56" s="157"/>
      <c r="K56" s="15"/>
      <c r="L56" s="2"/>
      <c r="M56" s="2"/>
      <c r="N56" s="2"/>
      <c r="O56" s="2"/>
      <c r="P56" s="10"/>
      <c r="Q56" s="5"/>
      <c r="R56" s="119"/>
      <c r="S56" s="116"/>
      <c r="T56" s="117"/>
      <c r="U56" s="118"/>
      <c r="V56" s="117"/>
      <c r="W56" s="118"/>
      <c r="X56" s="117"/>
      <c r="Y56" s="118"/>
      <c r="Z56" s="117"/>
      <c r="AA56" s="118"/>
      <c r="AB56" s="117"/>
      <c r="AC56" s="118"/>
      <c r="AD56" s="2">
        <f>IF(N56&gt;=PASSING!$B$1,1,0)</f>
        <v>0</v>
      </c>
      <c r="AE56" s="2">
        <f>IF(C56&gt;=PASSING!$B$1,1,0)</f>
        <v>0</v>
      </c>
      <c r="AF56" t="s">
        <v>133</v>
      </c>
      <c r="AG56">
        <f>SQRT(AG52*AG53/AG54)</f>
        <v>1.8636914256984823E-2</v>
      </c>
      <c r="AL56">
        <f t="shared" si="3"/>
        <v>53</v>
      </c>
      <c r="AO56">
        <v>1</v>
      </c>
      <c r="AP56">
        <v>1</v>
      </c>
      <c r="AQ56">
        <v>1</v>
      </c>
      <c r="AR56">
        <v>1</v>
      </c>
      <c r="AS56">
        <v>1</v>
      </c>
    </row>
    <row r="57" spans="1:48" x14ac:dyDescent="0.15">
      <c r="A57" s="112"/>
      <c r="B57" s="2"/>
      <c r="C57" s="2"/>
      <c r="D57" s="2"/>
      <c r="E57" s="2"/>
      <c r="F57" s="10"/>
      <c r="G57" s="10"/>
      <c r="H57" s="114"/>
      <c r="I57" s="115"/>
      <c r="J57" s="157"/>
      <c r="K57" s="15"/>
      <c r="L57" s="2"/>
      <c r="M57" s="2"/>
      <c r="N57" s="2"/>
      <c r="O57" s="2"/>
      <c r="P57" s="10"/>
      <c r="Q57" s="5"/>
      <c r="R57" s="119"/>
      <c r="S57" s="116"/>
      <c r="T57" s="117"/>
      <c r="U57" s="118"/>
      <c r="V57" s="117"/>
      <c r="W57" s="118"/>
      <c r="X57" s="117"/>
      <c r="Y57" s="118"/>
      <c r="Z57" s="117"/>
      <c r="AA57" s="118"/>
      <c r="AB57" s="117"/>
      <c r="AC57" s="118"/>
      <c r="AD57" s="2">
        <f>IF(N57&gt;=PASSING!$B$1,1,0)</f>
        <v>0</v>
      </c>
      <c r="AE57" s="2">
        <f>IF(C57&gt;=PASSING!$B$1,1,0)</f>
        <v>0</v>
      </c>
      <c r="AL57">
        <f t="shared" si="3"/>
        <v>54</v>
      </c>
      <c r="AO57">
        <v>1</v>
      </c>
      <c r="AP57">
        <v>1</v>
      </c>
      <c r="AQ57">
        <v>1</v>
      </c>
      <c r="AR57">
        <v>1</v>
      </c>
      <c r="AS57">
        <v>3</v>
      </c>
    </row>
    <row r="58" spans="1:48" x14ac:dyDescent="0.15">
      <c r="A58" s="112"/>
      <c r="B58" s="2"/>
      <c r="C58" s="2"/>
      <c r="D58" s="2"/>
      <c r="E58" s="2"/>
      <c r="F58" s="10"/>
      <c r="G58" s="10"/>
      <c r="H58" s="114"/>
      <c r="I58" s="115"/>
      <c r="J58" s="157"/>
      <c r="K58" s="15"/>
      <c r="L58" s="2"/>
      <c r="M58" s="2"/>
      <c r="N58" s="2"/>
      <c r="O58" s="2"/>
      <c r="P58" s="10"/>
      <c r="Q58" s="5"/>
      <c r="R58" s="119"/>
      <c r="S58" s="116"/>
      <c r="T58" s="117"/>
      <c r="U58" s="118"/>
      <c r="V58" s="117"/>
      <c r="W58" s="118"/>
      <c r="X58" s="117"/>
      <c r="Y58" s="118"/>
      <c r="Z58" s="117"/>
      <c r="AA58" s="118"/>
      <c r="AB58" s="117"/>
      <c r="AC58" s="118"/>
      <c r="AD58" s="2">
        <f>IF(N58&gt;=PASSING!$B$1,1,0)</f>
        <v>0</v>
      </c>
      <c r="AE58" s="2">
        <f>IF(C58&gt;=PASSING!$B$1,1,0)</f>
        <v>0</v>
      </c>
      <c r="AL58">
        <f t="shared" si="3"/>
        <v>55</v>
      </c>
      <c r="AQ58">
        <v>1</v>
      </c>
      <c r="AR58">
        <v>1</v>
      </c>
    </row>
    <row r="59" spans="1:48" x14ac:dyDescent="0.15">
      <c r="A59" s="112"/>
      <c r="B59" s="2"/>
      <c r="C59" s="2"/>
      <c r="D59" s="2"/>
      <c r="E59" s="2"/>
      <c r="F59" s="10"/>
      <c r="G59" s="10"/>
      <c r="H59" s="114"/>
      <c r="I59" s="115"/>
      <c r="J59" s="157"/>
      <c r="K59" s="15"/>
      <c r="L59" s="2"/>
      <c r="M59" s="2"/>
      <c r="N59" s="2"/>
      <c r="O59" s="2"/>
      <c r="P59" s="10"/>
      <c r="Q59" s="5"/>
      <c r="R59" s="119"/>
      <c r="S59" s="116"/>
      <c r="T59" s="117"/>
      <c r="U59" s="118"/>
      <c r="V59" s="117"/>
      <c r="W59" s="118"/>
      <c r="X59" s="117"/>
      <c r="Y59" s="118"/>
      <c r="Z59" s="117"/>
      <c r="AA59" s="118"/>
      <c r="AB59" s="117"/>
      <c r="AC59" s="118"/>
      <c r="AD59" s="2">
        <f>IF(N59&gt;=PASSING!$B$1,1,0)</f>
        <v>0</v>
      </c>
      <c r="AE59" s="2">
        <f>IF(C59&gt;=PASSING!$B$1,1,0)</f>
        <v>0</v>
      </c>
      <c r="AF59" t="s">
        <v>134</v>
      </c>
      <c r="AG59">
        <f>+AG52-2*AG56</f>
        <v>0.61950583250297953</v>
      </c>
      <c r="AL59">
        <f t="shared" si="3"/>
        <v>56</v>
      </c>
      <c r="AO59">
        <v>1</v>
      </c>
      <c r="AQ59">
        <v>3</v>
      </c>
      <c r="AR59">
        <v>2</v>
      </c>
    </row>
    <row r="60" spans="1:48" x14ac:dyDescent="0.15">
      <c r="A60" s="2"/>
      <c r="B60" s="2"/>
      <c r="C60" s="2"/>
      <c r="D60" s="2"/>
      <c r="E60" s="2"/>
      <c r="F60" s="10"/>
      <c r="G60" s="10"/>
      <c r="H60" s="114"/>
      <c r="I60" s="115"/>
      <c r="J60" s="157"/>
      <c r="K60" s="15"/>
      <c r="L60" s="2"/>
      <c r="M60" s="2"/>
      <c r="N60" s="2"/>
      <c r="O60" s="2"/>
      <c r="P60" s="10"/>
      <c r="Q60" s="5"/>
      <c r="R60" s="119"/>
      <c r="S60" s="116"/>
      <c r="T60" s="117"/>
      <c r="U60" s="118"/>
      <c r="V60" s="117"/>
      <c r="W60" s="118"/>
      <c r="X60" s="117"/>
      <c r="Y60" s="118"/>
      <c r="Z60" s="117"/>
      <c r="AA60" s="118"/>
      <c r="AB60" s="117"/>
      <c r="AC60" s="118"/>
      <c r="AD60" s="2">
        <f>IF(N60&gt;=PASSING!$B$1,1,0)</f>
        <v>0</v>
      </c>
      <c r="AE60" s="2">
        <f>IF(C60&gt;=PASSING!$B$1,1,0)</f>
        <v>0</v>
      </c>
      <c r="AF60" t="s">
        <v>135</v>
      </c>
      <c r="AG60">
        <f>+AG52+2*AG56</f>
        <v>0.69405348953091883</v>
      </c>
      <c r="AL60">
        <f t="shared" si="3"/>
        <v>57</v>
      </c>
      <c r="AO60">
        <v>1</v>
      </c>
      <c r="AP60">
        <v>1</v>
      </c>
      <c r="AQ60">
        <v>2</v>
      </c>
      <c r="AR60">
        <v>1</v>
      </c>
      <c r="AS60">
        <v>1</v>
      </c>
    </row>
    <row r="61" spans="1:48" x14ac:dyDescent="0.15">
      <c r="A61" s="2"/>
      <c r="B61" s="2"/>
      <c r="C61" s="2"/>
      <c r="D61" s="2"/>
      <c r="E61" s="2"/>
      <c r="F61" s="10"/>
      <c r="G61" s="10"/>
      <c r="H61" s="114"/>
      <c r="I61" s="115"/>
      <c r="J61" s="157"/>
      <c r="K61" s="15"/>
      <c r="L61" s="2"/>
      <c r="M61" s="2"/>
      <c r="N61" s="2"/>
      <c r="O61" s="2"/>
      <c r="P61" s="10"/>
      <c r="Q61" s="5"/>
      <c r="R61" s="119"/>
      <c r="S61" s="116"/>
      <c r="T61" s="117"/>
      <c r="U61" s="118"/>
      <c r="V61" s="117"/>
      <c r="W61" s="118"/>
      <c r="X61" s="117"/>
      <c r="Y61" s="118"/>
      <c r="Z61" s="117"/>
      <c r="AA61" s="118"/>
      <c r="AB61" s="117"/>
      <c r="AC61" s="118"/>
      <c r="AD61" s="2">
        <f>IF(N61&gt;=PASSING!$B$1,1,0)</f>
        <v>0</v>
      </c>
      <c r="AE61">
        <f>IF(C61&gt;=PASSING!$B$1,1,0)</f>
        <v>0</v>
      </c>
      <c r="AL61">
        <f t="shared" si="3"/>
        <v>58</v>
      </c>
      <c r="AO61">
        <v>2</v>
      </c>
      <c r="AP61">
        <v>2</v>
      </c>
      <c r="AQ61">
        <v>1</v>
      </c>
      <c r="AR61">
        <v>1</v>
      </c>
      <c r="AS61">
        <v>1</v>
      </c>
    </row>
    <row r="62" spans="1:48" x14ac:dyDescent="0.15">
      <c r="A62" s="2"/>
      <c r="B62" s="2"/>
      <c r="C62" s="2"/>
      <c r="D62" s="2"/>
      <c r="E62" s="2"/>
      <c r="F62" s="10"/>
      <c r="G62" s="10"/>
      <c r="H62" s="114"/>
      <c r="I62" s="115"/>
      <c r="J62" s="157"/>
      <c r="K62" s="15"/>
      <c r="L62" s="2"/>
      <c r="M62" s="2"/>
      <c r="N62" s="2"/>
      <c r="O62" s="2"/>
      <c r="P62" s="10"/>
      <c r="Q62" s="5"/>
      <c r="R62" s="119"/>
      <c r="S62" s="116"/>
      <c r="T62" s="117"/>
      <c r="U62" s="118"/>
      <c r="V62" s="117"/>
      <c r="W62" s="118"/>
      <c r="X62" s="117"/>
      <c r="Y62" s="118"/>
      <c r="Z62" s="117"/>
      <c r="AA62" s="118"/>
      <c r="AB62" s="117"/>
      <c r="AC62" s="118"/>
      <c r="AD62" s="2">
        <f>IF(N62&gt;=PASSING!$B$1,1,0)</f>
        <v>0</v>
      </c>
      <c r="AE62" s="2">
        <f>IF(C62&gt;=PASSING!$B$1,1,0)</f>
        <v>0</v>
      </c>
      <c r="AL62">
        <f t="shared" si="3"/>
        <v>59</v>
      </c>
      <c r="AQ62">
        <v>2</v>
      </c>
      <c r="AR62">
        <v>2</v>
      </c>
      <c r="AS62">
        <v>1</v>
      </c>
      <c r="AT62">
        <v>1</v>
      </c>
    </row>
    <row r="63" spans="1:48" x14ac:dyDescent="0.15">
      <c r="A63" s="2"/>
      <c r="B63" s="2"/>
      <c r="C63" s="2"/>
      <c r="D63" s="2"/>
      <c r="E63" s="2"/>
      <c r="F63" s="10"/>
      <c r="G63" s="10"/>
      <c r="H63" s="114"/>
      <c r="I63" s="115"/>
      <c r="J63" s="157"/>
      <c r="K63" s="15"/>
      <c r="L63" s="2"/>
      <c r="M63" s="2"/>
      <c r="N63" s="2"/>
      <c r="O63" s="2"/>
      <c r="P63" s="10"/>
      <c r="Q63" s="5"/>
      <c r="R63" s="119"/>
      <c r="S63" s="116"/>
      <c r="T63" s="117"/>
      <c r="U63" s="118"/>
      <c r="V63" s="117"/>
      <c r="W63" s="118"/>
      <c r="X63" s="117"/>
      <c r="Y63" s="118"/>
      <c r="Z63" s="117"/>
      <c r="AA63" s="118"/>
      <c r="AB63" s="117"/>
      <c r="AC63" s="118"/>
      <c r="AD63" s="2">
        <f>IF(N63&gt;=PASSING!$B$1,1,0)</f>
        <v>0</v>
      </c>
      <c r="AE63" s="2">
        <f>IF(C63&gt;=PASSING!$B$1,1,0)</f>
        <v>0</v>
      </c>
      <c r="AL63">
        <f t="shared" si="3"/>
        <v>60</v>
      </c>
      <c r="AQ63">
        <v>1</v>
      </c>
      <c r="AU63">
        <v>2</v>
      </c>
      <c r="AV63">
        <v>1</v>
      </c>
    </row>
    <row r="64" spans="1:48" x14ac:dyDescent="0.15">
      <c r="A64" s="2"/>
      <c r="B64" s="2"/>
      <c r="C64" s="2"/>
      <c r="D64" s="2"/>
      <c r="E64" s="2"/>
      <c r="F64" s="10"/>
      <c r="G64" s="10"/>
      <c r="H64" s="114"/>
      <c r="I64" s="115"/>
      <c r="J64" s="157"/>
      <c r="K64" s="15"/>
      <c r="L64" s="2"/>
      <c r="M64" s="2"/>
      <c r="N64" s="2"/>
      <c r="O64" s="2"/>
      <c r="P64" s="10"/>
      <c r="Q64" s="5"/>
      <c r="R64" s="119"/>
      <c r="S64" s="116"/>
      <c r="T64" s="117"/>
      <c r="U64" s="118"/>
      <c r="V64" s="117"/>
      <c r="W64" s="118"/>
      <c r="X64" s="117"/>
      <c r="Y64" s="118"/>
      <c r="Z64" s="117"/>
      <c r="AA64" s="118"/>
      <c r="AB64" s="117"/>
      <c r="AC64" s="118"/>
      <c r="AD64" s="2">
        <f>IF(N64&gt;=PASSING!$B$1,1,0)</f>
        <v>0</v>
      </c>
      <c r="AE64" s="2">
        <f>IF(C64&gt;=PASSING!$B$1,1,0)</f>
        <v>0</v>
      </c>
      <c r="AL64">
        <f t="shared" si="3"/>
        <v>61</v>
      </c>
      <c r="AO64">
        <v>1</v>
      </c>
      <c r="AP64">
        <v>1</v>
      </c>
      <c r="AS64">
        <v>1</v>
      </c>
    </row>
    <row r="65" spans="1:48" x14ac:dyDescent="0.15">
      <c r="A65" s="2"/>
      <c r="B65" s="2"/>
      <c r="C65" s="2"/>
      <c r="D65" s="2"/>
      <c r="E65" s="2"/>
      <c r="F65" s="10"/>
      <c r="G65" s="10"/>
      <c r="H65" s="114"/>
      <c r="I65" s="115"/>
      <c r="J65" s="157"/>
      <c r="K65" s="15"/>
      <c r="L65" s="2"/>
      <c r="M65" s="2"/>
      <c r="N65" s="2"/>
      <c r="O65" s="2"/>
      <c r="P65" s="10"/>
      <c r="Q65" s="5"/>
      <c r="R65" s="119"/>
      <c r="S65" s="116"/>
      <c r="T65" s="117"/>
      <c r="U65" s="118"/>
      <c r="V65" s="117"/>
      <c r="W65" s="118"/>
      <c r="X65" s="117"/>
      <c r="Y65" s="118"/>
      <c r="Z65" s="117"/>
      <c r="AA65" s="118"/>
      <c r="AB65" s="117"/>
      <c r="AC65" s="118"/>
      <c r="AD65" s="2">
        <f>IF(N65&gt;=PASSING!$B$1,1,0)</f>
        <v>0</v>
      </c>
      <c r="AE65" s="2">
        <f>IF(C65&gt;=PASSING!$B$1,1,0)</f>
        <v>0</v>
      </c>
      <c r="AL65">
        <f t="shared" si="3"/>
        <v>62</v>
      </c>
      <c r="AO65">
        <v>1</v>
      </c>
      <c r="AP65">
        <v>1</v>
      </c>
      <c r="AU65">
        <v>1</v>
      </c>
    </row>
    <row r="66" spans="1:48" x14ac:dyDescent="0.15">
      <c r="A66" s="2"/>
      <c r="B66" s="2"/>
      <c r="C66" s="2"/>
      <c r="D66" s="2"/>
      <c r="E66" s="2"/>
      <c r="F66" s="10"/>
      <c r="G66" s="10"/>
      <c r="H66" s="114"/>
      <c r="I66" s="115"/>
      <c r="J66" s="157"/>
      <c r="K66" s="15"/>
      <c r="L66" s="2"/>
      <c r="M66" s="2"/>
      <c r="N66" s="2"/>
      <c r="O66" s="2"/>
      <c r="P66" s="10"/>
      <c r="Q66" s="5"/>
      <c r="R66" s="119"/>
      <c r="S66" s="116"/>
      <c r="T66" s="117"/>
      <c r="U66" s="118"/>
      <c r="V66" s="117"/>
      <c r="W66" s="118"/>
      <c r="X66" s="117"/>
      <c r="Y66" s="118"/>
      <c r="Z66" s="117"/>
      <c r="AA66" s="118"/>
      <c r="AB66" s="117"/>
      <c r="AC66" s="118"/>
      <c r="AD66" s="2">
        <f>IF(N66&gt;=PASSING!$B$1,1,0)</f>
        <v>0</v>
      </c>
      <c r="AE66" s="2">
        <f>IF(C66&gt;=PASSING!$B$1,1,0)</f>
        <v>0</v>
      </c>
      <c r="AL66">
        <f t="shared" si="3"/>
        <v>63</v>
      </c>
      <c r="AQ66">
        <v>1</v>
      </c>
      <c r="AR66">
        <v>1</v>
      </c>
      <c r="AS66">
        <v>1</v>
      </c>
    </row>
    <row r="67" spans="1:48" x14ac:dyDescent="0.15">
      <c r="A67" s="2"/>
      <c r="B67" s="2"/>
      <c r="C67" s="2"/>
      <c r="D67" s="2"/>
      <c r="E67" s="2"/>
      <c r="F67" s="10"/>
      <c r="G67" s="10"/>
      <c r="H67" s="114"/>
      <c r="I67" s="115"/>
      <c r="J67" s="157"/>
      <c r="K67" s="15"/>
      <c r="L67" s="2"/>
      <c r="M67" s="2"/>
      <c r="N67" s="2"/>
      <c r="O67" s="2"/>
      <c r="P67" s="10"/>
      <c r="Q67" s="5"/>
      <c r="R67" s="119"/>
      <c r="S67" s="116"/>
      <c r="T67" s="7"/>
      <c r="U67" s="118"/>
      <c r="V67" s="117"/>
      <c r="W67" s="118"/>
      <c r="X67" s="117"/>
      <c r="Y67" s="118"/>
      <c r="Z67" s="117"/>
      <c r="AA67" s="118"/>
      <c r="AB67" s="117"/>
      <c r="AC67" s="118"/>
      <c r="AD67" s="2">
        <f>IF(N67&gt;=PASSING!$B$1,1,0)</f>
        <v>0</v>
      </c>
      <c r="AE67" s="2">
        <f>IF(C67&gt;=PASSING!$B$1,1,0)</f>
        <v>0</v>
      </c>
      <c r="AL67">
        <f t="shared" si="3"/>
        <v>64</v>
      </c>
      <c r="AO67">
        <v>1</v>
      </c>
      <c r="AP67">
        <v>1</v>
      </c>
      <c r="AQ67">
        <v>2</v>
      </c>
      <c r="AR67">
        <v>1</v>
      </c>
    </row>
    <row r="68" spans="1:48" x14ac:dyDescent="0.15">
      <c r="A68" s="2"/>
      <c r="B68" s="2"/>
      <c r="C68" s="2"/>
      <c r="D68" s="2"/>
      <c r="E68" s="2"/>
      <c r="F68" s="10"/>
      <c r="G68" s="10"/>
      <c r="H68" s="114"/>
      <c r="I68" s="115"/>
      <c r="J68" s="157"/>
      <c r="K68" s="15"/>
      <c r="L68" s="2"/>
      <c r="M68" s="2"/>
      <c r="N68" s="2"/>
      <c r="O68" s="2"/>
      <c r="P68" s="10"/>
      <c r="Q68" s="5"/>
      <c r="R68" s="119"/>
      <c r="S68" s="18"/>
      <c r="T68" s="117"/>
      <c r="U68" s="118"/>
      <c r="V68" s="117"/>
      <c r="W68" s="118"/>
      <c r="X68" s="117"/>
      <c r="Y68" s="118"/>
      <c r="Z68" s="117"/>
      <c r="AA68" s="118"/>
      <c r="AB68" s="117"/>
      <c r="AC68" s="118"/>
      <c r="AD68" s="2">
        <f>IF(N68&gt;=PASSING!$B$1,1,0)</f>
        <v>0</v>
      </c>
      <c r="AE68" s="2">
        <f>IF(C68&gt;=PASSING!$B$1,1,0)</f>
        <v>0</v>
      </c>
      <c r="AL68">
        <f t="shared" si="3"/>
        <v>65</v>
      </c>
      <c r="AQ68">
        <v>2</v>
      </c>
      <c r="AS68">
        <v>2</v>
      </c>
      <c r="AT68">
        <v>2</v>
      </c>
    </row>
    <row r="69" spans="1:48" x14ac:dyDescent="0.15">
      <c r="A69" s="2"/>
      <c r="B69" s="2"/>
      <c r="C69" s="2"/>
      <c r="D69" s="2"/>
      <c r="E69" s="2"/>
      <c r="F69" s="10"/>
      <c r="G69" s="10"/>
      <c r="H69" s="114"/>
      <c r="I69" s="115"/>
      <c r="J69" s="157"/>
      <c r="K69" s="15"/>
      <c r="L69" s="2"/>
      <c r="M69" s="2"/>
      <c r="N69" s="2"/>
      <c r="O69" s="2"/>
      <c r="P69" s="10"/>
      <c r="Q69" s="5"/>
      <c r="R69" s="119"/>
      <c r="S69" s="18"/>
      <c r="T69" s="117"/>
      <c r="U69" s="118"/>
      <c r="V69" s="117"/>
      <c r="W69" s="118"/>
      <c r="X69" s="117"/>
      <c r="Y69" s="118"/>
      <c r="Z69" s="117"/>
      <c r="AA69" s="118"/>
      <c r="AB69" s="117"/>
      <c r="AC69" s="118"/>
      <c r="AD69" s="2">
        <f>IF(N69&gt;=PASSING!$B$1,1,0)</f>
        <v>0</v>
      </c>
      <c r="AE69" s="2">
        <f>IF(C69&gt;=PASSING!$B$1,1,0)</f>
        <v>0</v>
      </c>
      <c r="AL69">
        <f t="shared" si="3"/>
        <v>66</v>
      </c>
      <c r="AO69">
        <v>3</v>
      </c>
      <c r="AP69">
        <v>3</v>
      </c>
      <c r="AQ69">
        <v>1</v>
      </c>
      <c r="AS69">
        <v>3</v>
      </c>
      <c r="AT69">
        <v>2</v>
      </c>
    </row>
    <row r="70" spans="1:48" x14ac:dyDescent="0.15">
      <c r="A70" s="2"/>
      <c r="B70" s="2"/>
      <c r="C70" s="2"/>
      <c r="D70" s="2"/>
      <c r="E70" s="2"/>
      <c r="F70" s="10"/>
      <c r="G70" s="10"/>
      <c r="H70" s="114"/>
      <c r="I70" s="115"/>
      <c r="J70" s="157"/>
      <c r="K70" s="15"/>
      <c r="L70" s="2"/>
      <c r="M70" s="2"/>
      <c r="N70" s="2"/>
      <c r="O70" s="2"/>
      <c r="P70" s="10"/>
      <c r="Q70" s="5"/>
      <c r="R70" s="119"/>
      <c r="S70" s="116"/>
      <c r="T70" s="117"/>
      <c r="U70" s="118"/>
      <c r="V70" s="117"/>
      <c r="W70" s="118"/>
      <c r="X70" s="117"/>
      <c r="Y70" s="118"/>
      <c r="Z70" s="117"/>
      <c r="AA70" s="118"/>
      <c r="AB70" s="117"/>
      <c r="AC70" s="118"/>
      <c r="AD70" s="2">
        <f>IF(N70&gt;=PASSING!$B$1,1,0)</f>
        <v>0</v>
      </c>
      <c r="AE70" s="2">
        <f>IF(C70&gt;=PASSING!$B$1,1,0)</f>
        <v>0</v>
      </c>
      <c r="AL70">
        <f t="shared" ref="AL70:AL134" si="7">+AL69+1</f>
        <v>67</v>
      </c>
      <c r="AO70">
        <v>1</v>
      </c>
      <c r="AP70">
        <v>1</v>
      </c>
      <c r="AU70">
        <v>1</v>
      </c>
    </row>
    <row r="71" spans="1:48" x14ac:dyDescent="0.15">
      <c r="A71" s="112"/>
      <c r="B71" s="2"/>
      <c r="C71" s="2"/>
      <c r="D71" s="2"/>
      <c r="E71" s="2"/>
      <c r="F71" s="10"/>
      <c r="G71" s="10"/>
      <c r="H71" s="114"/>
      <c r="I71" s="115"/>
      <c r="J71" s="143"/>
      <c r="K71" s="15"/>
      <c r="L71" s="2"/>
      <c r="M71" s="2"/>
      <c r="N71" s="2"/>
      <c r="O71" s="2"/>
      <c r="P71" s="10"/>
      <c r="Q71" s="5"/>
      <c r="R71" s="119"/>
      <c r="S71" s="18"/>
      <c r="T71" s="117"/>
      <c r="U71" s="118"/>
      <c r="V71" s="117"/>
      <c r="W71" s="118"/>
      <c r="X71" s="117"/>
      <c r="Y71" s="118"/>
      <c r="Z71" s="117"/>
      <c r="AA71" s="118"/>
      <c r="AB71" s="117"/>
      <c r="AC71" s="118"/>
      <c r="AD71" s="2">
        <f>IF(N71&gt;=PASSING!$B$1,1,0)</f>
        <v>0</v>
      </c>
      <c r="AE71" s="2">
        <f>IF(C71&gt;=PASSING!$B$1,1,0)</f>
        <v>0</v>
      </c>
      <c r="AL71">
        <f t="shared" si="7"/>
        <v>68</v>
      </c>
      <c r="AQ71">
        <v>1</v>
      </c>
      <c r="AR71">
        <v>1</v>
      </c>
      <c r="AS71">
        <v>1</v>
      </c>
      <c r="AT71">
        <v>1</v>
      </c>
    </row>
    <row r="72" spans="1:48" x14ac:dyDescent="0.15">
      <c r="A72" s="112"/>
      <c r="B72" s="2"/>
      <c r="C72" s="2"/>
      <c r="D72" s="2"/>
      <c r="E72" s="2"/>
      <c r="F72" s="10"/>
      <c r="G72" s="10"/>
      <c r="H72" s="114"/>
      <c r="I72" s="115"/>
      <c r="J72" s="143"/>
      <c r="K72" s="15"/>
      <c r="L72" s="2"/>
      <c r="M72" s="2"/>
      <c r="N72" s="5"/>
      <c r="O72" s="2"/>
      <c r="P72" s="10"/>
      <c r="Q72" s="5"/>
      <c r="R72" s="119"/>
      <c r="S72" s="18"/>
      <c r="T72" s="117"/>
      <c r="U72" s="118"/>
      <c r="V72" s="117"/>
      <c r="W72" s="118"/>
      <c r="X72" s="117"/>
      <c r="Y72" s="118"/>
      <c r="Z72" s="117"/>
      <c r="AA72" s="118"/>
      <c r="AB72" s="117"/>
      <c r="AC72" s="118"/>
      <c r="AD72" s="2">
        <f>IF(N72&gt;=PASSING!$B$1,1,0)</f>
        <v>0</v>
      </c>
      <c r="AE72">
        <f>IF(C72&gt;=PASSING!$B$1,1,0)</f>
        <v>0</v>
      </c>
      <c r="AL72">
        <f t="shared" si="7"/>
        <v>69</v>
      </c>
      <c r="AU72">
        <v>1</v>
      </c>
      <c r="AV72">
        <v>1</v>
      </c>
    </row>
    <row r="73" spans="1:48" x14ac:dyDescent="0.15">
      <c r="A73" s="112"/>
      <c r="B73" s="112"/>
      <c r="C73" s="112"/>
      <c r="D73" s="112"/>
      <c r="E73" s="112"/>
      <c r="F73" s="10"/>
      <c r="G73" s="10"/>
      <c r="H73" s="114"/>
      <c r="I73" s="115"/>
      <c r="J73" s="143"/>
      <c r="K73" s="15"/>
      <c r="L73" s="2"/>
      <c r="M73" s="2"/>
      <c r="N73" s="2"/>
      <c r="O73" s="2"/>
      <c r="P73" s="10"/>
      <c r="Q73" s="5"/>
      <c r="R73" s="119"/>
      <c r="S73" s="18"/>
      <c r="T73" s="117"/>
      <c r="U73" s="118"/>
      <c r="V73" s="117"/>
      <c r="W73" s="118"/>
      <c r="X73" s="117"/>
      <c r="Y73" s="118"/>
      <c r="Z73" s="117"/>
      <c r="AA73" s="118"/>
      <c r="AB73" s="117"/>
      <c r="AC73" s="118"/>
      <c r="AD73" s="2">
        <f>IF(N73&gt;=PASSING!$B$1,1,0)</f>
        <v>0</v>
      </c>
      <c r="AE73" s="2">
        <f>IF(C73&gt;=PASSING!$B$1,1,0)</f>
        <v>0</v>
      </c>
      <c r="AL73">
        <f t="shared" si="7"/>
        <v>70</v>
      </c>
      <c r="AQ73">
        <v>1</v>
      </c>
      <c r="AR73">
        <v>1</v>
      </c>
      <c r="AS73">
        <v>1</v>
      </c>
    </row>
    <row r="74" spans="1:48" x14ac:dyDescent="0.15">
      <c r="A74" s="2"/>
      <c r="B74" s="2"/>
      <c r="C74" s="2"/>
      <c r="D74" s="2"/>
      <c r="E74" s="2"/>
      <c r="F74" s="2"/>
      <c r="G74" s="10"/>
      <c r="H74" s="114"/>
      <c r="I74" s="115"/>
      <c r="J74" s="143"/>
      <c r="K74" s="15"/>
      <c r="L74" s="2"/>
      <c r="M74" s="2"/>
      <c r="N74" s="2"/>
      <c r="O74" s="2"/>
      <c r="P74" s="10"/>
      <c r="Q74" s="7"/>
      <c r="R74" s="119"/>
      <c r="S74" s="116"/>
      <c r="T74" s="117"/>
      <c r="U74" s="118"/>
      <c r="V74" s="117"/>
      <c r="W74" s="118"/>
      <c r="X74" s="117"/>
      <c r="Y74" s="118"/>
      <c r="Z74" s="117"/>
      <c r="AA74" s="118"/>
      <c r="AB74" s="117"/>
      <c r="AC74" s="118"/>
      <c r="AD74" s="2">
        <f>IF(N74&gt;=PASSING!$B$1,1,0)</f>
        <v>0</v>
      </c>
      <c r="AE74" s="2">
        <f>IF(C74&gt;=PASSING!$B$1,1,0)</f>
        <v>0</v>
      </c>
      <c r="AL74">
        <f t="shared" si="7"/>
        <v>71</v>
      </c>
      <c r="AS74">
        <v>2</v>
      </c>
    </row>
    <row r="75" spans="1:48" x14ac:dyDescent="0.15">
      <c r="A75" s="112"/>
      <c r="B75" s="2"/>
      <c r="C75" s="2"/>
      <c r="D75" s="2"/>
      <c r="E75" s="2"/>
      <c r="F75" s="2"/>
      <c r="G75" s="10"/>
      <c r="H75" s="114"/>
      <c r="I75" s="115"/>
      <c r="J75" s="143"/>
      <c r="K75" s="15"/>
      <c r="L75" s="2"/>
      <c r="M75" s="2"/>
      <c r="N75" s="2"/>
      <c r="O75" s="2"/>
      <c r="P75" s="10"/>
      <c r="Q75" s="7"/>
      <c r="R75" s="119"/>
      <c r="S75" s="18"/>
      <c r="T75" s="117"/>
      <c r="U75" s="118"/>
      <c r="V75" s="117"/>
      <c r="W75" s="118"/>
      <c r="X75" s="117"/>
      <c r="Y75" s="118"/>
      <c r="Z75" s="117"/>
      <c r="AA75" s="118"/>
      <c r="AB75" s="117"/>
      <c r="AC75" s="118"/>
      <c r="AD75" s="2">
        <f>IF(N75&gt;=PASSING!$B$1,1,0)</f>
        <v>0</v>
      </c>
      <c r="AE75" s="2">
        <f>IF(C75&gt;=PASSING!$B$1,1,0)</f>
        <v>0</v>
      </c>
      <c r="AL75">
        <f t="shared" si="7"/>
        <v>72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</row>
    <row r="76" spans="1:48" x14ac:dyDescent="0.15">
      <c r="A76" s="2"/>
      <c r="B76" s="2"/>
      <c r="C76" s="2"/>
      <c r="D76" s="2"/>
      <c r="E76" s="2"/>
      <c r="F76" s="2"/>
      <c r="G76" s="10"/>
      <c r="H76" s="114"/>
      <c r="I76" s="115"/>
      <c r="J76" s="143"/>
      <c r="K76" s="15"/>
      <c r="L76" s="2"/>
      <c r="M76" s="2"/>
      <c r="N76" s="2"/>
      <c r="O76" s="2"/>
      <c r="P76" s="10"/>
      <c r="Q76" s="7"/>
      <c r="R76" s="119"/>
      <c r="S76" s="116"/>
      <c r="T76" s="117"/>
      <c r="U76" s="118"/>
      <c r="V76" s="117"/>
      <c r="W76" s="118"/>
      <c r="X76" s="117"/>
      <c r="Y76" s="118"/>
      <c r="Z76" s="117"/>
      <c r="AA76" s="118"/>
      <c r="AB76" s="117"/>
      <c r="AC76" s="118"/>
      <c r="AD76" s="2">
        <f>IF(N76&gt;=PASSING!$B$1,1,0)</f>
        <v>0</v>
      </c>
      <c r="AE76" s="2">
        <f>IF(C76&gt;=PASSING!$B$1,1,0)</f>
        <v>0</v>
      </c>
      <c r="AL76">
        <f t="shared" si="7"/>
        <v>73</v>
      </c>
      <c r="AO76">
        <v>1</v>
      </c>
      <c r="AP76">
        <v>1</v>
      </c>
      <c r="AS76">
        <v>1</v>
      </c>
      <c r="AT76">
        <v>1</v>
      </c>
    </row>
    <row r="77" spans="1:48" x14ac:dyDescent="0.15">
      <c r="A77" s="2"/>
      <c r="B77" s="2"/>
      <c r="C77" s="2"/>
      <c r="D77" s="2"/>
      <c r="E77" s="2"/>
      <c r="F77" s="2"/>
      <c r="G77" s="10"/>
      <c r="H77" s="114"/>
      <c r="I77" s="115"/>
      <c r="J77" s="143"/>
      <c r="K77" s="15"/>
      <c r="L77" s="2"/>
      <c r="M77" s="2"/>
      <c r="N77" s="2"/>
      <c r="O77" s="2"/>
      <c r="P77" s="10"/>
      <c r="Q77" s="7"/>
      <c r="R77" s="119"/>
      <c r="S77" s="18"/>
      <c r="T77" s="117"/>
      <c r="U77" s="118"/>
      <c r="V77" s="117"/>
      <c r="W77" s="118"/>
      <c r="X77" s="117"/>
      <c r="Y77" s="118"/>
      <c r="Z77" s="117"/>
      <c r="AA77" s="118"/>
      <c r="AB77" s="117"/>
      <c r="AC77" s="118"/>
      <c r="AD77" s="2">
        <f>IF(N77&gt;=PASSING!$B$1,1,0)</f>
        <v>0</v>
      </c>
      <c r="AE77" s="2">
        <f>IF(C77&gt;=PASSING!$B$1,1,0)</f>
        <v>0</v>
      </c>
      <c r="AL77">
        <f t="shared" si="7"/>
        <v>74</v>
      </c>
      <c r="AO77">
        <v>1</v>
      </c>
      <c r="AP77">
        <v>1</v>
      </c>
      <c r="AQ77">
        <v>1</v>
      </c>
      <c r="AR77">
        <v>1</v>
      </c>
    </row>
    <row r="78" spans="1:48" x14ac:dyDescent="0.15">
      <c r="A78" s="2"/>
      <c r="B78" s="2"/>
      <c r="C78" s="2"/>
      <c r="D78" s="2"/>
      <c r="E78" s="2"/>
      <c r="F78" s="2"/>
      <c r="G78" s="10"/>
      <c r="H78" s="114"/>
      <c r="I78" s="115"/>
      <c r="J78" s="143"/>
      <c r="K78" s="15"/>
      <c r="L78" s="2"/>
      <c r="M78" s="2"/>
      <c r="N78" s="2"/>
      <c r="O78" s="2"/>
      <c r="P78" s="10"/>
      <c r="Q78" s="7"/>
      <c r="R78" s="119"/>
      <c r="S78" s="116"/>
      <c r="T78" s="117"/>
      <c r="U78" s="118"/>
      <c r="V78" s="117"/>
      <c r="W78" s="118"/>
      <c r="X78" s="117"/>
      <c r="Y78" s="118"/>
      <c r="Z78" s="117"/>
      <c r="AA78" s="118"/>
      <c r="AB78" s="117"/>
      <c r="AC78" s="118"/>
      <c r="AD78" s="2">
        <f>IF(N78&gt;=PASSING!$B$1,1,0)</f>
        <v>0</v>
      </c>
      <c r="AE78" s="2">
        <f>IF(C78&gt;=PASSING!$B$1,1,0)</f>
        <v>0</v>
      </c>
      <c r="AL78">
        <f t="shared" si="7"/>
        <v>75</v>
      </c>
      <c r="AO78">
        <v>1</v>
      </c>
      <c r="AP78">
        <v>1</v>
      </c>
      <c r="AQ78">
        <v>1</v>
      </c>
      <c r="AR78">
        <v>1</v>
      </c>
      <c r="AU78">
        <v>1</v>
      </c>
    </row>
    <row r="79" spans="1:48" x14ac:dyDescent="0.15">
      <c r="A79" s="2"/>
      <c r="B79" s="2"/>
      <c r="C79" s="2"/>
      <c r="D79" s="2"/>
      <c r="E79" s="2"/>
      <c r="F79" s="2"/>
      <c r="G79" s="10"/>
      <c r="H79" s="114"/>
      <c r="I79" s="115"/>
      <c r="J79" s="143"/>
      <c r="K79" s="15"/>
      <c r="L79" s="2"/>
      <c r="M79" s="2"/>
      <c r="N79" s="2"/>
      <c r="O79" s="2"/>
      <c r="P79" s="10"/>
      <c r="Q79" s="7"/>
      <c r="R79" s="119"/>
      <c r="S79" s="18"/>
      <c r="T79" s="117"/>
      <c r="U79" s="118"/>
      <c r="V79" s="117"/>
      <c r="W79" s="118"/>
      <c r="X79" s="117"/>
      <c r="Y79" s="118"/>
      <c r="Z79" s="117"/>
      <c r="AA79" s="118"/>
      <c r="AB79" s="117"/>
      <c r="AC79" s="118"/>
      <c r="AD79" s="2">
        <f>IF(N79&gt;=PASSING!$B$1,1,0)</f>
        <v>0</v>
      </c>
      <c r="AE79" s="2">
        <f>IF(C79&gt;=PASSING!$B$1,1,0)</f>
        <v>0</v>
      </c>
      <c r="AL79">
        <f t="shared" si="7"/>
        <v>76</v>
      </c>
      <c r="AQ79">
        <v>1</v>
      </c>
      <c r="AR79">
        <v>1</v>
      </c>
    </row>
    <row r="80" spans="1:48" x14ac:dyDescent="0.15">
      <c r="A80" s="2"/>
      <c r="B80" s="2"/>
      <c r="C80" s="2"/>
      <c r="D80" s="2"/>
      <c r="E80" s="2"/>
      <c r="F80" s="2"/>
      <c r="G80" s="10"/>
      <c r="H80" s="114"/>
      <c r="I80" s="115"/>
      <c r="J80" s="143"/>
      <c r="K80" s="15"/>
      <c r="L80" s="2"/>
      <c r="M80" s="2"/>
      <c r="N80" s="2"/>
      <c r="O80" s="2"/>
      <c r="P80" s="10"/>
      <c r="Q80" s="7"/>
      <c r="R80" s="119"/>
      <c r="S80" s="116"/>
      <c r="T80" s="117"/>
      <c r="U80" s="118"/>
      <c r="V80" s="117"/>
      <c r="W80" s="118"/>
      <c r="X80" s="117"/>
      <c r="Y80" s="118"/>
      <c r="Z80" s="117"/>
      <c r="AA80" s="118"/>
      <c r="AB80" s="117"/>
      <c r="AC80" s="118"/>
      <c r="AD80" s="2">
        <f>IF(N80&gt;=PASSING!$B$1,1,0)</f>
        <v>0</v>
      </c>
      <c r="AE80" s="2">
        <f>IF(C80&gt;=PASSING!$B$1,1,0)</f>
        <v>0</v>
      </c>
      <c r="AL80">
        <f t="shared" si="7"/>
        <v>77</v>
      </c>
      <c r="AS80">
        <v>1</v>
      </c>
      <c r="AT80">
        <v>1</v>
      </c>
    </row>
    <row r="81" spans="1:48" x14ac:dyDescent="0.15">
      <c r="A81" s="2"/>
      <c r="B81" s="2"/>
      <c r="C81" s="2"/>
      <c r="D81" s="2"/>
      <c r="E81" s="2"/>
      <c r="F81" s="2"/>
      <c r="G81" s="10"/>
      <c r="H81" s="114"/>
      <c r="I81" s="115"/>
      <c r="J81" s="143"/>
      <c r="K81" s="15"/>
      <c r="L81" s="2"/>
      <c r="M81" s="2"/>
      <c r="N81" s="2"/>
      <c r="O81" s="2"/>
      <c r="P81" s="10"/>
      <c r="Q81" s="7"/>
      <c r="R81" s="119"/>
      <c r="S81" s="116"/>
      <c r="T81" s="117"/>
      <c r="U81" s="118"/>
      <c r="V81" s="117"/>
      <c r="W81" s="118"/>
      <c r="X81" s="117"/>
      <c r="Y81" s="118"/>
      <c r="Z81" s="117"/>
      <c r="AA81" s="118"/>
      <c r="AB81" s="117"/>
      <c r="AC81" s="118"/>
      <c r="AD81" s="2">
        <f>IF(N81&gt;=PASSING!$B$1,1,0)</f>
        <v>0</v>
      </c>
      <c r="AE81" s="2">
        <f>IF(C81&gt;=PASSING!$B$1,1,0)</f>
        <v>0</v>
      </c>
      <c r="AL81">
        <f t="shared" si="7"/>
        <v>78</v>
      </c>
      <c r="AQ81">
        <v>3</v>
      </c>
      <c r="AR81">
        <v>1</v>
      </c>
      <c r="AS81">
        <v>1</v>
      </c>
      <c r="AT81">
        <v>1</v>
      </c>
    </row>
    <row r="82" spans="1:48" x14ac:dyDescent="0.15">
      <c r="A82" s="2"/>
      <c r="B82" s="2"/>
      <c r="C82" s="2"/>
      <c r="D82" s="2"/>
      <c r="E82" s="2"/>
      <c r="F82" s="2"/>
      <c r="G82" s="10"/>
      <c r="H82" s="114"/>
      <c r="I82" s="115"/>
      <c r="J82" s="143"/>
      <c r="K82" s="15"/>
      <c r="L82" s="2"/>
      <c r="M82" s="2"/>
      <c r="N82" s="2"/>
      <c r="O82" s="2"/>
      <c r="P82" s="10"/>
      <c r="Q82" s="7"/>
      <c r="R82" s="119"/>
      <c r="S82" s="18"/>
      <c r="T82" s="117"/>
      <c r="U82" s="118"/>
      <c r="V82" s="117"/>
      <c r="W82" s="118"/>
      <c r="X82" s="117"/>
      <c r="Y82" s="118"/>
      <c r="Z82" s="117"/>
      <c r="AA82" s="118"/>
      <c r="AB82" s="117"/>
      <c r="AC82" s="118"/>
      <c r="AD82" s="2">
        <f>IF(N82&gt;=PASSING!$B$1,1,0)</f>
        <v>0</v>
      </c>
      <c r="AE82" s="2">
        <f>IF(C82&gt;=PASSING!$B$1,1,0)</f>
        <v>0</v>
      </c>
      <c r="AL82">
        <f t="shared" si="7"/>
        <v>79</v>
      </c>
      <c r="AO82">
        <v>3</v>
      </c>
      <c r="AP82">
        <v>3</v>
      </c>
      <c r="AQ82">
        <v>3</v>
      </c>
      <c r="AR82">
        <v>3</v>
      </c>
    </row>
    <row r="83" spans="1:48" x14ac:dyDescent="0.15">
      <c r="A83" s="2"/>
      <c r="B83" s="2"/>
      <c r="C83" s="2"/>
      <c r="D83" s="2"/>
      <c r="E83" s="2"/>
      <c r="F83" s="2"/>
      <c r="G83" s="10"/>
      <c r="H83" s="114"/>
      <c r="I83" s="115"/>
      <c r="J83" s="143"/>
      <c r="K83" s="15"/>
      <c r="L83" s="2"/>
      <c r="M83" s="2"/>
      <c r="N83" s="2"/>
      <c r="O83" s="2"/>
      <c r="P83" s="10"/>
      <c r="Q83" s="7"/>
      <c r="R83" s="119"/>
      <c r="S83" s="116"/>
      <c r="T83" s="117"/>
      <c r="U83" s="118"/>
      <c r="V83" s="117"/>
      <c r="W83" s="118"/>
      <c r="X83" s="117"/>
      <c r="Y83" s="118"/>
      <c r="Z83" s="117"/>
      <c r="AA83" s="118"/>
      <c r="AB83" s="117"/>
      <c r="AC83" s="118"/>
      <c r="AD83" s="2">
        <f>IF(N83&gt;=PASSING!$B$1,1,0)</f>
        <v>0</v>
      </c>
      <c r="AE83" s="2">
        <f>IF(C83&gt;=PASSING!$B$1,1,0)</f>
        <v>0</v>
      </c>
      <c r="AL83">
        <f t="shared" si="7"/>
        <v>80</v>
      </c>
      <c r="AO83">
        <v>1</v>
      </c>
      <c r="AQ83">
        <v>2</v>
      </c>
      <c r="AR83">
        <v>2</v>
      </c>
    </row>
    <row r="84" spans="1:48" x14ac:dyDescent="0.15">
      <c r="A84" s="2"/>
      <c r="B84" s="2"/>
      <c r="C84" s="2"/>
      <c r="D84" s="2"/>
      <c r="E84" s="2"/>
      <c r="F84" s="2"/>
      <c r="G84" s="10"/>
      <c r="H84" s="114"/>
      <c r="I84" s="115"/>
      <c r="J84" s="143"/>
      <c r="K84" s="15"/>
      <c r="L84" s="2"/>
      <c r="M84" s="2"/>
      <c r="N84" s="2"/>
      <c r="O84" s="2"/>
      <c r="P84" s="10"/>
      <c r="Q84" s="7"/>
      <c r="R84" s="119"/>
      <c r="S84" s="18"/>
      <c r="T84" s="117"/>
      <c r="U84" s="118"/>
      <c r="V84" s="117"/>
      <c r="W84" s="118"/>
      <c r="X84" s="117"/>
      <c r="Y84" s="118"/>
      <c r="Z84" s="117"/>
      <c r="AA84" s="118"/>
      <c r="AB84" s="117"/>
      <c r="AC84" s="118"/>
      <c r="AD84" s="2">
        <f>IF(N84&gt;=PASSING!$B$1,1,0)</f>
        <v>0</v>
      </c>
      <c r="AE84" s="2">
        <f>IF(C84&gt;=PASSING!$B$1,1,0)</f>
        <v>0</v>
      </c>
      <c r="AL84">
        <f t="shared" si="7"/>
        <v>81</v>
      </c>
      <c r="AO84">
        <v>1</v>
      </c>
      <c r="AP84">
        <v>1</v>
      </c>
      <c r="AQ84">
        <v>1</v>
      </c>
      <c r="AR84">
        <v>1</v>
      </c>
      <c r="AS84">
        <v>2</v>
      </c>
    </row>
    <row r="85" spans="1:48" x14ac:dyDescent="0.15">
      <c r="A85" s="112"/>
      <c r="B85" s="2"/>
      <c r="C85" s="2"/>
      <c r="D85" s="2"/>
      <c r="E85" s="2"/>
      <c r="F85" s="2"/>
      <c r="G85" s="10"/>
      <c r="H85" s="114"/>
      <c r="I85" s="115"/>
      <c r="J85" s="115"/>
      <c r="K85" s="15"/>
      <c r="L85" s="2"/>
      <c r="M85" s="2"/>
      <c r="N85" s="2"/>
      <c r="O85" s="2"/>
      <c r="P85" s="10"/>
      <c r="Q85" s="7"/>
      <c r="R85" s="119"/>
      <c r="S85" s="116"/>
      <c r="T85" s="117"/>
      <c r="U85" s="118"/>
      <c r="V85" s="117"/>
      <c r="W85" s="118"/>
      <c r="X85" s="117"/>
      <c r="Y85" s="118"/>
      <c r="Z85" s="117"/>
      <c r="AA85" s="118"/>
      <c r="AB85" s="117"/>
      <c r="AC85" s="118"/>
      <c r="AD85" s="2"/>
      <c r="AE85" s="2"/>
      <c r="AL85">
        <f t="shared" si="7"/>
        <v>82</v>
      </c>
      <c r="AQ85">
        <v>3</v>
      </c>
      <c r="AR85">
        <v>2</v>
      </c>
      <c r="AS85">
        <v>1</v>
      </c>
      <c r="AT85">
        <v>1</v>
      </c>
      <c r="AU85">
        <v>1</v>
      </c>
      <c r="AV85">
        <v>1</v>
      </c>
    </row>
    <row r="86" spans="1:48" x14ac:dyDescent="0.15">
      <c r="A86" s="112"/>
      <c r="B86" s="2"/>
      <c r="C86" s="2"/>
      <c r="D86" s="2"/>
      <c r="E86" s="2"/>
      <c r="F86" s="2"/>
      <c r="G86" s="10"/>
      <c r="H86" s="114"/>
      <c r="I86" s="115"/>
      <c r="J86" s="115"/>
      <c r="K86" s="15"/>
      <c r="L86" s="2"/>
      <c r="M86" s="2"/>
      <c r="N86" s="2"/>
      <c r="O86" s="2"/>
      <c r="P86" s="10"/>
      <c r="Q86" s="7"/>
      <c r="R86" s="119"/>
      <c r="S86" s="116"/>
      <c r="T86" s="117"/>
      <c r="U86" s="118"/>
      <c r="V86" s="117"/>
      <c r="W86" s="118"/>
      <c r="X86" s="117"/>
      <c r="Y86" s="118"/>
      <c r="Z86" s="117"/>
      <c r="AA86" s="118"/>
      <c r="AB86" s="117"/>
      <c r="AC86" s="118"/>
      <c r="AD86" s="2"/>
      <c r="AE86" s="2"/>
      <c r="AL86">
        <f t="shared" si="7"/>
        <v>83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</row>
    <row r="87" spans="1:48" x14ac:dyDescent="0.15">
      <c r="A87" s="112"/>
      <c r="B87" s="2"/>
      <c r="C87" s="2"/>
      <c r="D87" s="2"/>
      <c r="E87" s="2"/>
      <c r="F87" s="2"/>
      <c r="G87" s="10"/>
      <c r="H87" s="114"/>
      <c r="I87" s="115"/>
      <c r="J87" s="115"/>
      <c r="K87" s="15"/>
      <c r="L87" s="2"/>
      <c r="M87" s="2"/>
      <c r="N87" s="2"/>
      <c r="O87" s="2"/>
      <c r="P87" s="10"/>
      <c r="Q87" s="7"/>
      <c r="R87" s="145"/>
      <c r="S87" s="116"/>
      <c r="T87" s="117"/>
      <c r="U87" s="118"/>
      <c r="V87" s="117"/>
      <c r="W87" s="118"/>
      <c r="X87" s="117"/>
      <c r="Y87" s="118"/>
      <c r="Z87" s="117"/>
      <c r="AA87" s="118"/>
      <c r="AB87" s="117"/>
      <c r="AC87" s="118"/>
      <c r="AD87" s="2"/>
      <c r="AE87" s="2"/>
      <c r="AL87">
        <f t="shared" si="7"/>
        <v>84</v>
      </c>
      <c r="AO87">
        <v>1</v>
      </c>
      <c r="AP87">
        <v>1</v>
      </c>
    </row>
    <row r="88" spans="1:48" x14ac:dyDescent="0.15">
      <c r="G88" s="10"/>
      <c r="H88" s="20"/>
      <c r="I88" s="21"/>
      <c r="J88" s="21"/>
      <c r="K88" s="16"/>
      <c r="P88" s="10"/>
      <c r="R88" s="145"/>
      <c r="S88" s="56"/>
      <c r="T88" s="163" t="s">
        <v>107</v>
      </c>
      <c r="U88" s="164"/>
      <c r="V88" s="163" t="s">
        <v>108</v>
      </c>
      <c r="W88" s="164"/>
      <c r="X88" s="163" t="s">
        <v>109</v>
      </c>
      <c r="Y88" s="164"/>
      <c r="Z88" s="163" t="s">
        <v>110</v>
      </c>
      <c r="AA88" s="164"/>
      <c r="AB88" s="163" t="s">
        <v>111</v>
      </c>
      <c r="AC88" s="164"/>
      <c r="AL88">
        <f t="shared" si="7"/>
        <v>85</v>
      </c>
      <c r="AQ88">
        <v>1</v>
      </c>
      <c r="AS88">
        <v>2</v>
      </c>
      <c r="AT88">
        <v>1</v>
      </c>
    </row>
    <row r="89" spans="1:48" x14ac:dyDescent="0.15">
      <c r="C89" s="169" t="s">
        <v>117</v>
      </c>
      <c r="D89" s="170"/>
      <c r="E89" s="170"/>
      <c r="F89" s="170"/>
      <c r="G89" s="171"/>
      <c r="H89" s="166" t="s">
        <v>118</v>
      </c>
      <c r="I89" s="167"/>
      <c r="J89" s="167"/>
      <c r="K89" s="168"/>
      <c r="P89" s="169" t="s">
        <v>117</v>
      </c>
      <c r="Q89" s="171"/>
      <c r="R89" s="172" t="s">
        <v>118</v>
      </c>
      <c r="S89" s="168"/>
      <c r="T89" s="32" t="s">
        <v>84</v>
      </c>
      <c r="U89" s="33" t="s">
        <v>85</v>
      </c>
      <c r="V89" s="32" t="s">
        <v>84</v>
      </c>
      <c r="W89" s="33" t="s">
        <v>85</v>
      </c>
      <c r="X89" s="32" t="s">
        <v>84</v>
      </c>
      <c r="Y89" s="33" t="s">
        <v>85</v>
      </c>
      <c r="Z89" s="32" t="s">
        <v>84</v>
      </c>
      <c r="AA89" s="33" t="s">
        <v>85</v>
      </c>
      <c r="AB89" s="32" t="s">
        <v>84</v>
      </c>
      <c r="AC89" s="33" t="s">
        <v>85</v>
      </c>
      <c r="AL89">
        <f t="shared" si="7"/>
        <v>86</v>
      </c>
      <c r="AO89">
        <v>1</v>
      </c>
      <c r="AP89">
        <v>1</v>
      </c>
      <c r="AS89">
        <v>1</v>
      </c>
      <c r="AT89">
        <v>1</v>
      </c>
      <c r="AU89">
        <v>1</v>
      </c>
      <c r="AV89">
        <v>1</v>
      </c>
    </row>
    <row r="90" spans="1:48" x14ac:dyDescent="0.15">
      <c r="A90" t="s">
        <v>119</v>
      </c>
      <c r="B90" t="s">
        <v>100</v>
      </c>
      <c r="C90" s="24">
        <f>SUM(C4:C87)</f>
        <v>1512</v>
      </c>
      <c r="D90" s="25">
        <f>SUM(D4:D87)</f>
        <v>212</v>
      </c>
      <c r="E90" s="25">
        <f>SUM(E4:E87)</f>
        <v>91808</v>
      </c>
      <c r="F90" s="146">
        <f>+E90/C90</f>
        <v>60.719576719576722</v>
      </c>
      <c r="G90" s="58">
        <f t="shared" ref="G90" si="8">IF(C90=0,0,D90/C90)*100</f>
        <v>14.02116402116402</v>
      </c>
      <c r="H90" s="59">
        <f>SUM(H4:H89)</f>
        <v>1488.999994</v>
      </c>
      <c r="I90" s="60">
        <f>SUM(I4:I89)</f>
        <v>217.4</v>
      </c>
      <c r="J90" s="158" t="s">
        <v>143</v>
      </c>
      <c r="K90" s="61">
        <f t="shared" ref="K90" si="9">IF(H90=0,0,I90/H90)*100</f>
        <v>14.600403013836413</v>
      </c>
      <c r="L90" s="7">
        <f>SUM(L4:L89)</f>
        <v>732</v>
      </c>
      <c r="M90" s="7">
        <f>SUM(M4:M89)</f>
        <v>695</v>
      </c>
      <c r="N90" s="7">
        <f>SUM(N4:N89)</f>
        <v>649</v>
      </c>
      <c r="O90" s="7">
        <f>SUM(O4:O89)</f>
        <v>451</v>
      </c>
      <c r="P90" s="27">
        <f t="shared" ref="P90" si="10">IF(N90=0,0,O90/N90*100)</f>
        <v>69.491525423728817</v>
      </c>
      <c r="Q90" s="22">
        <f>MAX(Q4:Q89)</f>
        <v>55</v>
      </c>
      <c r="R90" s="26">
        <f>+U100/T100*100</f>
        <v>65.677966101694921</v>
      </c>
      <c r="S90" s="23">
        <f>MAX(S4:S87)</f>
        <v>57</v>
      </c>
      <c r="T90" s="36">
        <f t="shared" ref="T90:AC90" si="11">SUM(T4:T89)</f>
        <v>13</v>
      </c>
      <c r="U90" s="37">
        <f t="shared" si="11"/>
        <v>13</v>
      </c>
      <c r="V90" s="36">
        <f t="shared" si="11"/>
        <v>162</v>
      </c>
      <c r="W90" s="37">
        <f t="shared" si="11"/>
        <v>139</v>
      </c>
      <c r="X90" s="36">
        <f t="shared" si="11"/>
        <v>203</v>
      </c>
      <c r="Y90" s="37">
        <f t="shared" si="11"/>
        <v>178</v>
      </c>
      <c r="Z90" s="36">
        <f t="shared" si="11"/>
        <v>202</v>
      </c>
      <c r="AA90" s="37">
        <f t="shared" si="11"/>
        <v>113</v>
      </c>
      <c r="AB90" s="36">
        <f>SUM(AB4:AB89)</f>
        <v>69</v>
      </c>
      <c r="AC90" s="37">
        <f t="shared" si="11"/>
        <v>8</v>
      </c>
      <c r="AF90">
        <f>+T90+V90+X90+Z90+AB90</f>
        <v>649</v>
      </c>
      <c r="AL90">
        <f t="shared" si="7"/>
        <v>87</v>
      </c>
      <c r="AQ90">
        <v>1</v>
      </c>
      <c r="AS90">
        <v>1</v>
      </c>
      <c r="AT90">
        <v>1</v>
      </c>
    </row>
    <row r="91" spans="1:48" x14ac:dyDescent="0.15">
      <c r="A91" t="s">
        <v>136</v>
      </c>
      <c r="C91" s="52">
        <f>+C90/('TEAM OFFENSE'!D1)</f>
        <v>9.3333333333333339</v>
      </c>
      <c r="H91">
        <f>+H90/162</f>
        <v>9.191357987654321</v>
      </c>
      <c r="L91" t="s">
        <v>137</v>
      </c>
      <c r="M91" s="39">
        <f>+M90/L90</f>
        <v>0.94945355191256831</v>
      </c>
      <c r="P91" s="51" t="s">
        <v>93</v>
      </c>
      <c r="Q91" s="51"/>
      <c r="T91" s="34">
        <f>+T90/$N$90</f>
        <v>2.0030816640986132E-2</v>
      </c>
      <c r="U91" s="35">
        <f>+U90/T90</f>
        <v>1</v>
      </c>
      <c r="V91" s="34">
        <f>+V90/$N$90</f>
        <v>0.24961479198767333</v>
      </c>
      <c r="W91" s="35">
        <f>+W90/V90</f>
        <v>0.85802469135802473</v>
      </c>
      <c r="X91" s="34">
        <f>+X90/$N$90</f>
        <v>0.31278890600924497</v>
      </c>
      <c r="Y91" s="35">
        <f>+Y90/X90</f>
        <v>0.87684729064039413</v>
      </c>
      <c r="Z91" s="34">
        <f>+Z90/$N$90</f>
        <v>0.31124807395993837</v>
      </c>
      <c r="AA91" s="35">
        <f>+AA90/Z90</f>
        <v>0.55940594059405946</v>
      </c>
      <c r="AB91" s="34">
        <f>+AB90/$N$90</f>
        <v>0.10631741140215717</v>
      </c>
      <c r="AC91" s="35">
        <f>+AC90/AB90</f>
        <v>0.11594202898550725</v>
      </c>
      <c r="AL91">
        <f t="shared" si="7"/>
        <v>88</v>
      </c>
      <c r="AO91">
        <v>1</v>
      </c>
      <c r="AP91">
        <v>1</v>
      </c>
      <c r="AQ91">
        <v>2</v>
      </c>
      <c r="AR91">
        <v>2</v>
      </c>
      <c r="AS91">
        <v>2</v>
      </c>
    </row>
    <row r="92" spans="1:48" x14ac:dyDescent="0.15">
      <c r="L92" t="s">
        <v>138</v>
      </c>
      <c r="M92" s="144">
        <v>0.94699999999999995</v>
      </c>
      <c r="P92" s="51" t="s">
        <v>94</v>
      </c>
      <c r="Q92" s="51"/>
      <c r="R92" s="51"/>
      <c r="S92" s="51"/>
      <c r="T92" s="34">
        <f>+T99/$T$101</f>
        <v>2.3504273504273504E-2</v>
      </c>
      <c r="U92" s="35">
        <f>+U99/T99</f>
        <v>1</v>
      </c>
      <c r="V92" s="34">
        <f>+V99/$T$101</f>
        <v>0.26709401709401709</v>
      </c>
      <c r="W92" s="35">
        <f>+W99/V99</f>
        <v>0.88800000000000001</v>
      </c>
      <c r="X92" s="34">
        <f>+X99/$T$101</f>
        <v>0.34829059829059827</v>
      </c>
      <c r="Y92" s="35">
        <f>+Y99/X99</f>
        <v>0.66871165644171782</v>
      </c>
      <c r="Z92" s="34">
        <f>+Z99/$T$101</f>
        <v>0.28846153846153844</v>
      </c>
      <c r="AA92" s="35">
        <f>+AA99/Z99</f>
        <v>0.51111111111111107</v>
      </c>
      <c r="AB92" s="34">
        <f>+AB99/$T$101</f>
        <v>7.2649572649572655E-2</v>
      </c>
      <c r="AC92" s="35">
        <f>+AC99/AB99</f>
        <v>0.26470588235294118</v>
      </c>
      <c r="AL92">
        <f t="shared" si="7"/>
        <v>89</v>
      </c>
      <c r="AO92">
        <v>1</v>
      </c>
      <c r="AP92">
        <v>1</v>
      </c>
    </row>
    <row r="93" spans="1:48" x14ac:dyDescent="0.15">
      <c r="P93" s="51" t="s">
        <v>112</v>
      </c>
      <c r="Q93" s="51"/>
      <c r="R93" s="51"/>
      <c r="S93" s="51"/>
      <c r="T93" s="30">
        <f>+T91-T92</f>
        <v>-3.4734568632873719E-3</v>
      </c>
      <c r="U93" s="31">
        <f t="shared" ref="U93:AC93" si="12">+U91-U92</f>
        <v>0</v>
      </c>
      <c r="V93" s="30">
        <f t="shared" si="12"/>
        <v>-1.7479225106343754E-2</v>
      </c>
      <c r="W93" s="31">
        <f t="shared" si="12"/>
        <v>-2.9975308641975285E-2</v>
      </c>
      <c r="X93" s="30">
        <f t="shared" si="12"/>
        <v>-3.5501692281353303E-2</v>
      </c>
      <c r="Y93" s="31">
        <f t="shared" si="12"/>
        <v>0.20813563419867631</v>
      </c>
      <c r="Z93" s="30">
        <f t="shared" si="12"/>
        <v>2.2786535498399929E-2</v>
      </c>
      <c r="AA93" s="31">
        <f t="shared" si="12"/>
        <v>4.8294829482948387E-2</v>
      </c>
      <c r="AB93" s="30">
        <f t="shared" si="12"/>
        <v>3.3667838752584514E-2</v>
      </c>
      <c r="AC93" s="31">
        <f t="shared" si="12"/>
        <v>-0.14876385336743392</v>
      </c>
      <c r="AL93">
        <f t="shared" si="7"/>
        <v>90</v>
      </c>
      <c r="AO93">
        <v>1</v>
      </c>
      <c r="AP93">
        <v>1</v>
      </c>
      <c r="AQ93">
        <v>1</v>
      </c>
      <c r="AS93">
        <v>2</v>
      </c>
      <c r="AT93">
        <v>2</v>
      </c>
      <c r="AU93">
        <v>1</v>
      </c>
    </row>
    <row r="94" spans="1:48" x14ac:dyDescent="0.15">
      <c r="V94" s="39">
        <f>+V93+T93</f>
        <v>-2.0952681969631126E-2</v>
      </c>
      <c r="X94" s="39">
        <f>+X93+Z93+AB93</f>
        <v>2.095268196963114E-2</v>
      </c>
      <c r="AL94">
        <f t="shared" si="7"/>
        <v>91</v>
      </c>
      <c r="AM94">
        <v>1</v>
      </c>
      <c r="AN94">
        <v>1</v>
      </c>
      <c r="AQ94">
        <v>2</v>
      </c>
      <c r="AR94">
        <v>1</v>
      </c>
      <c r="AS94">
        <v>1</v>
      </c>
      <c r="AT94">
        <v>1</v>
      </c>
      <c r="AU94">
        <v>1</v>
      </c>
    </row>
    <row r="95" spans="1:48" x14ac:dyDescent="0.15">
      <c r="AL95">
        <f t="shared" si="7"/>
        <v>92</v>
      </c>
      <c r="AO95">
        <v>2</v>
      </c>
      <c r="AP95">
        <v>2</v>
      </c>
      <c r="AQ95">
        <v>2</v>
      </c>
      <c r="AR95">
        <v>1</v>
      </c>
      <c r="AS95">
        <v>1</v>
      </c>
    </row>
    <row r="96" spans="1:48" x14ac:dyDescent="0.15">
      <c r="AL96">
        <f t="shared" si="7"/>
        <v>93</v>
      </c>
      <c r="AO96">
        <v>1</v>
      </c>
      <c r="AP96">
        <v>1</v>
      </c>
      <c r="AQ96">
        <v>2</v>
      </c>
      <c r="AR96">
        <v>1</v>
      </c>
      <c r="AS96">
        <v>1</v>
      </c>
      <c r="AT96">
        <v>1</v>
      </c>
    </row>
    <row r="97" spans="1:47" x14ac:dyDescent="0.15">
      <c r="AL97">
        <f t="shared" si="7"/>
        <v>94</v>
      </c>
      <c r="AO97">
        <v>1</v>
      </c>
      <c r="AP97">
        <v>1</v>
      </c>
      <c r="AQ97">
        <v>1</v>
      </c>
    </row>
    <row r="98" spans="1:47" x14ac:dyDescent="0.15">
      <c r="AL98">
        <f t="shared" si="7"/>
        <v>95</v>
      </c>
      <c r="AO98">
        <v>5</v>
      </c>
      <c r="AP98">
        <v>5</v>
      </c>
      <c r="AS98">
        <v>1</v>
      </c>
      <c r="AT98">
        <v>1</v>
      </c>
    </row>
    <row r="99" spans="1:47" x14ac:dyDescent="0.15">
      <c r="T99">
        <f>+AM168</f>
        <v>11</v>
      </c>
      <c r="U99">
        <f t="shared" ref="U99:AC99" si="13">+AN168</f>
        <v>11</v>
      </c>
      <c r="V99">
        <f t="shared" si="13"/>
        <v>125</v>
      </c>
      <c r="W99">
        <f t="shared" si="13"/>
        <v>111</v>
      </c>
      <c r="X99">
        <f t="shared" si="13"/>
        <v>163</v>
      </c>
      <c r="Y99">
        <f t="shared" si="13"/>
        <v>109</v>
      </c>
      <c r="Z99">
        <f t="shared" si="13"/>
        <v>135</v>
      </c>
      <c r="AA99">
        <f t="shared" si="13"/>
        <v>69</v>
      </c>
      <c r="AB99">
        <f t="shared" si="13"/>
        <v>34</v>
      </c>
      <c r="AC99">
        <f t="shared" si="13"/>
        <v>9</v>
      </c>
      <c r="AL99">
        <f t="shared" si="7"/>
        <v>96</v>
      </c>
      <c r="AQ99">
        <v>1</v>
      </c>
      <c r="AR99">
        <v>1</v>
      </c>
    </row>
    <row r="100" spans="1:47" x14ac:dyDescent="0.15">
      <c r="T100">
        <v>472</v>
      </c>
      <c r="U100">
        <f>21+26+22+13+17+17+21+21+11+21+20+19+16+15+15+10+9+8+4+3+0+0+1+0</f>
        <v>310</v>
      </c>
      <c r="AL100">
        <f t="shared" si="7"/>
        <v>97</v>
      </c>
      <c r="AO100">
        <v>2</v>
      </c>
      <c r="AP100">
        <v>2</v>
      </c>
      <c r="AS100">
        <v>1</v>
      </c>
      <c r="AT100">
        <v>1</v>
      </c>
    </row>
    <row r="101" spans="1:47" x14ac:dyDescent="0.15">
      <c r="T101">
        <f>+T99+V99+X99+Z99+AB99</f>
        <v>468</v>
      </c>
      <c r="U101">
        <f>+U99+W99+Y99+AA99+AC99</f>
        <v>309</v>
      </c>
      <c r="AL101">
        <f t="shared" si="7"/>
        <v>98</v>
      </c>
      <c r="AO101">
        <v>2</v>
      </c>
      <c r="AP101">
        <v>2</v>
      </c>
      <c r="AS101">
        <v>1</v>
      </c>
      <c r="AT101">
        <v>1</v>
      </c>
    </row>
    <row r="102" spans="1:47" x14ac:dyDescent="0.15">
      <c r="AL102">
        <f t="shared" si="7"/>
        <v>99</v>
      </c>
      <c r="AO102">
        <v>2</v>
      </c>
      <c r="AP102">
        <v>1</v>
      </c>
      <c r="AQ102">
        <v>1</v>
      </c>
      <c r="AS102">
        <v>1</v>
      </c>
      <c r="AT102">
        <v>1</v>
      </c>
    </row>
    <row r="103" spans="1:47" x14ac:dyDescent="0.15">
      <c r="AL103">
        <f t="shared" si="7"/>
        <v>100</v>
      </c>
      <c r="AO103">
        <v>2</v>
      </c>
      <c r="AP103">
        <v>2</v>
      </c>
      <c r="AS103">
        <v>1</v>
      </c>
    </row>
    <row r="104" spans="1:47" x14ac:dyDescent="0.15">
      <c r="A104" s="43"/>
      <c r="B104" s="43"/>
      <c r="C104" s="165" t="s">
        <v>117</v>
      </c>
      <c r="D104" s="165"/>
      <c r="E104" s="165"/>
      <c r="F104" s="165"/>
      <c r="G104" s="165"/>
      <c r="H104" s="173" t="s">
        <v>118</v>
      </c>
      <c r="I104" s="173"/>
      <c r="J104" s="173"/>
      <c r="K104" s="173"/>
      <c r="P104" s="165" t="s">
        <v>117</v>
      </c>
      <c r="Q104" s="165"/>
      <c r="R104" s="173" t="s">
        <v>118</v>
      </c>
      <c r="S104" s="173"/>
      <c r="AL104">
        <f t="shared" si="7"/>
        <v>101</v>
      </c>
      <c r="AO104">
        <v>1</v>
      </c>
      <c r="AP104">
        <v>1</v>
      </c>
    </row>
    <row r="105" spans="1:47" x14ac:dyDescent="0.15">
      <c r="A105" s="43" t="s">
        <v>224</v>
      </c>
      <c r="B105" s="43"/>
      <c r="G105" s="7" t="s">
        <v>81</v>
      </c>
      <c r="H105" s="17"/>
      <c r="I105" s="17"/>
      <c r="J105" s="18" t="s">
        <v>144</v>
      </c>
      <c r="K105" s="18" t="s">
        <v>81</v>
      </c>
      <c r="P105" s="6" t="s">
        <v>74</v>
      </c>
      <c r="R105" s="19" t="s">
        <v>74</v>
      </c>
      <c r="S105" s="17"/>
      <c r="T105" s="165" t="s">
        <v>107</v>
      </c>
      <c r="U105" s="165"/>
      <c r="V105" s="165" t="s">
        <v>108</v>
      </c>
      <c r="W105" s="165"/>
      <c r="X105" s="165" t="s">
        <v>109</v>
      </c>
      <c r="Y105" s="165"/>
      <c r="Z105" s="165" t="s">
        <v>110</v>
      </c>
      <c r="AA105" s="165"/>
      <c r="AB105" s="165" t="s">
        <v>111</v>
      </c>
      <c r="AC105" s="165"/>
      <c r="AL105">
        <f t="shared" si="7"/>
        <v>102</v>
      </c>
      <c r="AO105">
        <v>1</v>
      </c>
      <c r="AP105">
        <v>1</v>
      </c>
    </row>
    <row r="106" spans="1:47" x14ac:dyDescent="0.15">
      <c r="C106" s="7" t="s">
        <v>80</v>
      </c>
      <c r="D106" s="7" t="s">
        <v>81</v>
      </c>
      <c r="E106" s="7" t="s">
        <v>56</v>
      </c>
      <c r="F106" s="7" t="s">
        <v>144</v>
      </c>
      <c r="G106" s="7" t="s">
        <v>71</v>
      </c>
      <c r="H106" s="18" t="s">
        <v>80</v>
      </c>
      <c r="I106" s="18" t="s">
        <v>81</v>
      </c>
      <c r="J106" s="18" t="s">
        <v>56</v>
      </c>
      <c r="K106" s="18" t="s">
        <v>71</v>
      </c>
      <c r="L106" s="7" t="s">
        <v>82</v>
      </c>
      <c r="M106" s="7" t="s">
        <v>83</v>
      </c>
      <c r="N106" s="7" t="s">
        <v>84</v>
      </c>
      <c r="O106" s="7" t="s">
        <v>85</v>
      </c>
      <c r="P106" s="7" t="s">
        <v>86</v>
      </c>
      <c r="Q106" s="7" t="s">
        <v>66</v>
      </c>
      <c r="R106" s="18" t="s">
        <v>86</v>
      </c>
      <c r="S106" s="18" t="s">
        <v>66</v>
      </c>
      <c r="T106" s="7" t="s">
        <v>84</v>
      </c>
      <c r="U106" s="7" t="s">
        <v>85</v>
      </c>
      <c r="V106" s="7" t="s">
        <v>84</v>
      </c>
      <c r="W106" s="7" t="s">
        <v>85</v>
      </c>
      <c r="X106" s="7" t="s">
        <v>84</v>
      </c>
      <c r="Y106" s="7" t="s">
        <v>85</v>
      </c>
      <c r="Z106" s="7" t="s">
        <v>84</v>
      </c>
      <c r="AA106" s="7" t="s">
        <v>85</v>
      </c>
      <c r="AB106" s="7" t="s">
        <v>84</v>
      </c>
      <c r="AC106" s="7" t="s">
        <v>85</v>
      </c>
      <c r="AL106">
        <f t="shared" si="7"/>
        <v>103</v>
      </c>
      <c r="AO106">
        <v>2</v>
      </c>
      <c r="AP106">
        <v>1</v>
      </c>
      <c r="AS106">
        <v>4</v>
      </c>
      <c r="AT106">
        <v>3</v>
      </c>
    </row>
    <row r="107" spans="1:47" x14ac:dyDescent="0.15">
      <c r="A107" s="112" t="str">
        <f>'[18]Cumulative Stats'!A169</f>
        <v>Brockhaus</v>
      </c>
      <c r="B107" s="112" t="str">
        <f>'[18]Cumulative Stats'!B169</f>
        <v>Was</v>
      </c>
      <c r="C107" s="112">
        <f>'[18]Cumulative Stats'!C169</f>
        <v>35</v>
      </c>
      <c r="D107" s="112">
        <f>'[18]Cumulative Stats'!D169</f>
        <v>6</v>
      </c>
      <c r="E107" s="112">
        <f>'[18]Cumulative Stats'!E169</f>
        <v>2073</v>
      </c>
      <c r="F107" s="10">
        <f>IF(C107=0,0,+E107/C107)</f>
        <v>59.228571428571428</v>
      </c>
      <c r="G107" s="10">
        <f t="shared" ref="G107:G114" si="14">IF(C107=0,0,D107/C107)*100</f>
        <v>17.142857142857142</v>
      </c>
      <c r="H107" s="114">
        <v>44</v>
      </c>
      <c r="I107" s="115">
        <v>8</v>
      </c>
      <c r="J107" s="143">
        <v>0</v>
      </c>
      <c r="K107" s="15">
        <f>IF(H107=0,0,I107/H107)*100</f>
        <v>18.181818181818183</v>
      </c>
      <c r="L107" s="112">
        <f>'[18]Cumulative Stats'!F169</f>
        <v>15</v>
      </c>
      <c r="M107" s="112">
        <f>'[18]Cumulative Stats'!G169</f>
        <v>13</v>
      </c>
      <c r="N107" s="112">
        <f>'[18]Cumulative Stats'!H169</f>
        <v>23</v>
      </c>
      <c r="O107" s="112">
        <f>'[18]Cumulative Stats'!I169</f>
        <v>11</v>
      </c>
      <c r="P107" s="27">
        <f t="shared" ref="P107:P117" si="15">IF(N107=0,0,O107/N107*100)</f>
        <v>47.826086956521742</v>
      </c>
      <c r="Q107" s="112">
        <f>'[18]Cumulative Stats'!K169</f>
        <v>43</v>
      </c>
      <c r="R107" s="119"/>
      <c r="S107" s="116">
        <v>51</v>
      </c>
      <c r="T107" s="112">
        <f>'[18]Cumulative Stats'!M169</f>
        <v>0</v>
      </c>
      <c r="U107" s="112">
        <f>'[18]Cumulative Stats'!N169</f>
        <v>0</v>
      </c>
      <c r="V107" s="112">
        <f>'[18]Cumulative Stats'!O169</f>
        <v>2</v>
      </c>
      <c r="W107" s="112">
        <f>'[18]Cumulative Stats'!P169</f>
        <v>1</v>
      </c>
      <c r="X107" s="112">
        <f>'[18]Cumulative Stats'!Q169</f>
        <v>6</v>
      </c>
      <c r="Y107" s="112">
        <f>'[18]Cumulative Stats'!R169</f>
        <v>5</v>
      </c>
      <c r="Z107" s="112">
        <f>'[18]Cumulative Stats'!S169</f>
        <v>10</v>
      </c>
      <c r="AA107" s="112">
        <f>'[18]Cumulative Stats'!T169</f>
        <v>5</v>
      </c>
      <c r="AB107" s="112">
        <f>'[18]Cumulative Stats'!U169</f>
        <v>5</v>
      </c>
      <c r="AC107" s="112">
        <f>'[18]Cumulative Stats'!V169</f>
        <v>0</v>
      </c>
      <c r="AL107">
        <f t="shared" si="7"/>
        <v>104</v>
      </c>
      <c r="AO107">
        <v>4</v>
      </c>
      <c r="AP107">
        <v>3</v>
      </c>
      <c r="AS107">
        <v>1</v>
      </c>
      <c r="AT107">
        <v>1</v>
      </c>
    </row>
    <row r="108" spans="1:47" x14ac:dyDescent="0.15">
      <c r="A108" s="112" t="str">
        <f>'[5]Cumulative Stats'!A170</f>
        <v>Brockhaus</v>
      </c>
      <c r="B108" s="112" t="str">
        <f>'[5]Cumulative Stats'!B170</f>
        <v>Hou</v>
      </c>
      <c r="C108" s="112">
        <f>'[5]Cumulative Stats'!C170</f>
        <v>10</v>
      </c>
      <c r="D108" s="112">
        <f>'[5]Cumulative Stats'!D170</f>
        <v>2</v>
      </c>
      <c r="E108" s="112">
        <f>'[5]Cumulative Stats'!E170</f>
        <v>642</v>
      </c>
      <c r="F108" s="10">
        <f>IF(C108=0,0,+E108/C108)</f>
        <v>64.2</v>
      </c>
      <c r="G108" s="10">
        <f t="shared" ref="G108" si="16">IF(C108=0,0,D108/C108)*100</f>
        <v>20</v>
      </c>
      <c r="H108" s="114">
        <v>10</v>
      </c>
      <c r="I108" s="115">
        <v>1</v>
      </c>
      <c r="J108" s="143">
        <v>0</v>
      </c>
      <c r="K108" s="15">
        <f>IF(H108=0,0,I108/H108)*100</f>
        <v>10</v>
      </c>
      <c r="L108" s="112">
        <f>'[5]Cumulative Stats'!F170</f>
        <v>6</v>
      </c>
      <c r="M108" s="112">
        <f>'[5]Cumulative Stats'!G170</f>
        <v>6</v>
      </c>
      <c r="N108" s="112">
        <f>'[5]Cumulative Stats'!H170</f>
        <v>4</v>
      </c>
      <c r="O108" s="112">
        <f>'[5]Cumulative Stats'!I170</f>
        <v>1</v>
      </c>
      <c r="P108" s="27">
        <f t="shared" si="15"/>
        <v>25</v>
      </c>
      <c r="Q108" s="112">
        <f>'[5]Cumulative Stats'!K170</f>
        <v>32</v>
      </c>
      <c r="R108" s="119"/>
      <c r="S108" s="116">
        <v>26</v>
      </c>
      <c r="T108" s="112">
        <f>'[5]Cumulative Stats'!M170</f>
        <v>0</v>
      </c>
      <c r="U108" s="112">
        <f>'[5]Cumulative Stats'!N170</f>
        <v>0</v>
      </c>
      <c r="V108" s="112">
        <f>'[5]Cumulative Stats'!O170</f>
        <v>0</v>
      </c>
      <c r="W108" s="112">
        <f>'[5]Cumulative Stats'!P170</f>
        <v>0</v>
      </c>
      <c r="X108" s="112">
        <f>'[5]Cumulative Stats'!Q170</f>
        <v>1</v>
      </c>
      <c r="Y108" s="112">
        <f>'[5]Cumulative Stats'!R170</f>
        <v>1</v>
      </c>
      <c r="Z108" s="112">
        <f>'[5]Cumulative Stats'!S170</f>
        <v>3</v>
      </c>
      <c r="AA108" s="112">
        <f>'[5]Cumulative Stats'!T170</f>
        <v>0</v>
      </c>
      <c r="AB108" s="112">
        <f>'[5]Cumulative Stats'!U170</f>
        <v>0</v>
      </c>
      <c r="AC108" s="112">
        <f>'[5]Cumulative Stats'!V170</f>
        <v>0</v>
      </c>
    </row>
    <row r="109" spans="1:47" x14ac:dyDescent="0.15">
      <c r="A109" s="112" t="str">
        <f>'[6]Cumulative Stats'!A171</f>
        <v>Brockhaus</v>
      </c>
      <c r="B109" s="112" t="str">
        <f>'[6]Cumulative Stats'!B171</f>
        <v>Jac</v>
      </c>
      <c r="C109" s="112">
        <f>'[6]Cumulative Stats'!C171</f>
        <v>0</v>
      </c>
      <c r="D109" s="112">
        <f>'[6]Cumulative Stats'!D171</f>
        <v>0</v>
      </c>
      <c r="E109" s="112">
        <f>'[6]Cumulative Stats'!E171</f>
        <v>0</v>
      </c>
      <c r="F109" s="10">
        <f>IF(C109=0,0,+E109/C109)</f>
        <v>0</v>
      </c>
      <c r="G109" s="10">
        <f t="shared" si="14"/>
        <v>0</v>
      </c>
      <c r="H109" s="114">
        <v>0</v>
      </c>
      <c r="I109" s="115">
        <v>0</v>
      </c>
      <c r="J109" s="143">
        <v>0</v>
      </c>
      <c r="K109" s="15">
        <f>IF(H109=0,0,I109/H109)*100</f>
        <v>0</v>
      </c>
      <c r="L109" s="112">
        <f>'[6]Cumulative Stats'!F171</f>
        <v>0</v>
      </c>
      <c r="M109" s="112">
        <f>'[6]Cumulative Stats'!G171</f>
        <v>0</v>
      </c>
      <c r="N109" s="112">
        <f>'[6]Cumulative Stats'!H171</f>
        <v>0</v>
      </c>
      <c r="O109" s="112">
        <f>'[6]Cumulative Stats'!I171</f>
        <v>0</v>
      </c>
      <c r="P109" s="27">
        <f t="shared" si="15"/>
        <v>0</v>
      </c>
      <c r="Q109" s="112">
        <f>'[6]Cumulative Stats'!K171</f>
        <v>0</v>
      </c>
      <c r="R109" s="119"/>
      <c r="S109" s="116">
        <v>0</v>
      </c>
      <c r="T109" s="112">
        <f>'[6]Cumulative Stats'!M171</f>
        <v>0</v>
      </c>
      <c r="U109" s="112">
        <f>'[6]Cumulative Stats'!N171</f>
        <v>0</v>
      </c>
      <c r="V109" s="112">
        <f>'[6]Cumulative Stats'!O171</f>
        <v>0</v>
      </c>
      <c r="W109" s="112">
        <f>'[6]Cumulative Stats'!P171</f>
        <v>0</v>
      </c>
      <c r="X109" s="112">
        <f>'[6]Cumulative Stats'!Q171</f>
        <v>0</v>
      </c>
      <c r="Y109" s="112">
        <f>'[6]Cumulative Stats'!R171</f>
        <v>0</v>
      </c>
      <c r="Z109" s="112">
        <f>'[6]Cumulative Stats'!S171</f>
        <v>0</v>
      </c>
      <c r="AA109" s="112">
        <f>'[6]Cumulative Stats'!T171</f>
        <v>0</v>
      </c>
      <c r="AB109" s="112">
        <f>'[6]Cumulative Stats'!U171</f>
        <v>0</v>
      </c>
      <c r="AC109" s="112">
        <f>'[6]Cumulative Stats'!V171</f>
        <v>0</v>
      </c>
      <c r="AL109">
        <f>+AL107+1</f>
        <v>105</v>
      </c>
      <c r="AO109">
        <v>3</v>
      </c>
      <c r="AP109">
        <v>2</v>
      </c>
    </row>
    <row r="110" spans="1:47" x14ac:dyDescent="0.15">
      <c r="A110" s="43"/>
      <c r="B110" s="43"/>
      <c r="C110" s="43">
        <f>SUM(C107:C109)</f>
        <v>45</v>
      </c>
      <c r="D110" s="43">
        <f>SUM(D107:D109)</f>
        <v>8</v>
      </c>
      <c r="E110" s="43">
        <f>SUM(E107:E109)</f>
        <v>2715</v>
      </c>
      <c r="F110" s="10">
        <f>IF(C110=0,0,+E110/C110)</f>
        <v>60.333333333333336</v>
      </c>
      <c r="G110" s="10">
        <f t="shared" si="14"/>
        <v>17.777777777777779</v>
      </c>
      <c r="H110" s="43">
        <f>SUM(H107:H109)</f>
        <v>54</v>
      </c>
      <c r="I110" s="43">
        <f>SUM(I107:I109)</f>
        <v>9</v>
      </c>
      <c r="J110" s="43">
        <v>0</v>
      </c>
      <c r="K110">
        <f>+I110/H110*100</f>
        <v>16.666666666666664</v>
      </c>
      <c r="L110" s="43">
        <f t="shared" ref="L110:O110" si="17">SUM(L107:L109)</f>
        <v>21</v>
      </c>
      <c r="M110" s="43">
        <f t="shared" si="17"/>
        <v>19</v>
      </c>
      <c r="N110" s="43">
        <f t="shared" si="17"/>
        <v>27</v>
      </c>
      <c r="O110" s="43">
        <f t="shared" si="17"/>
        <v>12</v>
      </c>
      <c r="P110" s="27">
        <f t="shared" si="15"/>
        <v>44.444444444444443</v>
      </c>
      <c r="Q110">
        <f>MAX(Q107:Q109)</f>
        <v>43</v>
      </c>
      <c r="R110" s="57">
        <f>0.642857142857143*100%</f>
        <v>0.6428571428571429</v>
      </c>
      <c r="S110" s="116">
        <f>MAX(S107:S109)</f>
        <v>51</v>
      </c>
      <c r="T110" s="43">
        <f t="shared" ref="T110" si="18">SUM(T107:T109)</f>
        <v>0</v>
      </c>
      <c r="U110" s="43">
        <f t="shared" ref="U110" si="19">SUM(U107:U109)</f>
        <v>0</v>
      </c>
      <c r="V110" s="43">
        <f t="shared" ref="V110" si="20">SUM(V107:V109)</f>
        <v>2</v>
      </c>
      <c r="W110" s="43">
        <f t="shared" ref="W110" si="21">SUM(W107:W109)</f>
        <v>1</v>
      </c>
      <c r="X110" s="43">
        <f t="shared" ref="X110" si="22">SUM(X107:X109)</f>
        <v>7</v>
      </c>
      <c r="Y110" s="43">
        <f t="shared" ref="Y110" si="23">SUM(Y107:Y109)</f>
        <v>6</v>
      </c>
      <c r="Z110" s="43">
        <f t="shared" ref="Z110" si="24">SUM(Z107:Z109)</f>
        <v>13</v>
      </c>
      <c r="AA110" s="43">
        <f t="shared" ref="AA110" si="25">SUM(AA107:AA109)</f>
        <v>5</v>
      </c>
      <c r="AB110" s="43">
        <f t="shared" ref="AB110" si="26">SUM(AB107:AB109)</f>
        <v>5</v>
      </c>
      <c r="AC110" s="43">
        <f t="shared" ref="AC110" si="27">SUM(AC107:AC109)</f>
        <v>0</v>
      </c>
      <c r="AL110">
        <f t="shared" si="7"/>
        <v>106</v>
      </c>
      <c r="AQ110">
        <v>2</v>
      </c>
      <c r="AR110">
        <v>2</v>
      </c>
      <c r="AS110">
        <v>2</v>
      </c>
    </row>
    <row r="111" spans="1:47" x14ac:dyDescent="0.15">
      <c r="AL111">
        <f t="shared" si="7"/>
        <v>107</v>
      </c>
      <c r="AQ111">
        <v>2</v>
      </c>
      <c r="AR111">
        <v>1</v>
      </c>
    </row>
    <row r="112" spans="1:47" x14ac:dyDescent="0.15">
      <c r="A112" s="112" t="str">
        <f>'[2]Cumulative Stats'!A171</f>
        <v>Johnston</v>
      </c>
      <c r="B112" s="112" t="str">
        <f>'[2]Cumulative Stats'!B171</f>
        <v>Bir</v>
      </c>
      <c r="C112" s="112">
        <f>'[2]Cumulative Stats'!C171</f>
        <v>1</v>
      </c>
      <c r="D112" s="112">
        <f>'[2]Cumulative Stats'!D171</f>
        <v>0</v>
      </c>
      <c r="E112" s="112">
        <f>'[2]Cumulative Stats'!E171</f>
        <v>63</v>
      </c>
      <c r="F112" s="10">
        <f t="shared" ref="F112:F114" si="28">IF(C112=0,0,+E112/C112)</f>
        <v>63</v>
      </c>
      <c r="G112" s="10">
        <f t="shared" si="14"/>
        <v>0</v>
      </c>
      <c r="H112" s="114"/>
      <c r="I112" s="115"/>
      <c r="J112" s="143">
        <v>0</v>
      </c>
      <c r="K112" s="15">
        <f>IF(H112=0,0,I112/H112)*100</f>
        <v>0</v>
      </c>
      <c r="L112" s="112"/>
      <c r="M112" s="112"/>
      <c r="N112" s="112"/>
      <c r="O112" s="112"/>
      <c r="P112" s="27">
        <f t="shared" si="15"/>
        <v>0</v>
      </c>
      <c r="Q112" s="112"/>
      <c r="R112" s="119"/>
      <c r="S112" s="116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L112">
        <f t="shared" si="7"/>
        <v>108</v>
      </c>
      <c r="AQ112">
        <v>1</v>
      </c>
      <c r="AU112">
        <v>1</v>
      </c>
    </row>
    <row r="113" spans="1:48" x14ac:dyDescent="0.15">
      <c r="A113" s="112" t="str">
        <f>'[9]Cumulative Stats'!A171</f>
        <v>Johnston</v>
      </c>
      <c r="B113" s="112" t="str">
        <f>'[9]Cumulative Stats'!B171</f>
        <v>Mch</v>
      </c>
      <c r="C113" s="112">
        <f>'[9]Cumulative Stats'!C171</f>
        <v>0</v>
      </c>
      <c r="D113" s="112">
        <f>'[9]Cumulative Stats'!D171</f>
        <v>0</v>
      </c>
      <c r="E113" s="112">
        <f>'[9]Cumulative Stats'!E171</f>
        <v>0</v>
      </c>
      <c r="F113" s="10">
        <f t="shared" ref="F113" si="29">IF(C113=0,0,+E113/C113)</f>
        <v>0</v>
      </c>
      <c r="G113" s="10">
        <f t="shared" ref="G113" si="30">IF(C113=0,0,D113/C113)*100</f>
        <v>0</v>
      </c>
      <c r="H113" s="114"/>
      <c r="I113" s="115"/>
      <c r="J113" s="143">
        <v>0</v>
      </c>
      <c r="K113" s="15">
        <f>IF(H113=0,0,I113/H113)*100</f>
        <v>0</v>
      </c>
      <c r="L113" s="112"/>
      <c r="M113" s="112"/>
      <c r="N113" s="112"/>
      <c r="O113" s="112"/>
      <c r="P113" s="27">
        <f t="shared" ref="P113" si="31">IF(N113=0,0,O113/N113*100)</f>
        <v>0</v>
      </c>
      <c r="Q113" s="112"/>
      <c r="R113" s="119"/>
      <c r="S113" s="116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L113">
        <f t="shared" si="7"/>
        <v>109</v>
      </c>
      <c r="AQ113">
        <v>2</v>
      </c>
      <c r="AR113">
        <v>2</v>
      </c>
    </row>
    <row r="114" spans="1:48" x14ac:dyDescent="0.15">
      <c r="C114" s="43">
        <f>SUM(C112:C113)</f>
        <v>1</v>
      </c>
      <c r="D114" s="43">
        <f>SUM(D112:D113)</f>
        <v>0</v>
      </c>
      <c r="E114" s="43">
        <f>SUM(E112:E113)</f>
        <v>63</v>
      </c>
      <c r="F114" s="10">
        <f t="shared" si="28"/>
        <v>63</v>
      </c>
      <c r="G114" s="10">
        <f t="shared" si="14"/>
        <v>0</v>
      </c>
      <c r="H114" s="43">
        <f t="shared" ref="H114:I114" si="32">SUM(H112:H113)</f>
        <v>0</v>
      </c>
      <c r="I114" s="43">
        <f t="shared" si="32"/>
        <v>0</v>
      </c>
      <c r="J114">
        <v>57.6</v>
      </c>
      <c r="K114" s="15">
        <f>IF(H114=0,0,I114/H114)*100</f>
        <v>0</v>
      </c>
      <c r="L114" s="43">
        <f t="shared" ref="L114" si="33">SUM(L112:L113)</f>
        <v>0</v>
      </c>
      <c r="M114" s="43">
        <f t="shared" ref="M114" si="34">SUM(M112:M113)</f>
        <v>0</v>
      </c>
      <c r="N114" s="43">
        <f t="shared" ref="N114" si="35">SUM(N112:N113)</f>
        <v>0</v>
      </c>
      <c r="O114" s="43">
        <f t="shared" ref="O114" si="36">SUM(O112:O113)</f>
        <v>0</v>
      </c>
      <c r="P114" s="27">
        <f t="shared" si="15"/>
        <v>0</v>
      </c>
      <c r="Q114">
        <f>MAX(Q112:Q113)</f>
        <v>0</v>
      </c>
      <c r="R114" s="119"/>
      <c r="S114" s="116">
        <f>MAX(S112:S113)</f>
        <v>0</v>
      </c>
      <c r="T114" s="43">
        <f t="shared" ref="T114" si="37">SUM(T112:T113)</f>
        <v>0</v>
      </c>
      <c r="U114" s="43">
        <f t="shared" ref="U114" si="38">SUM(U112:U113)</f>
        <v>0</v>
      </c>
      <c r="V114" s="43">
        <f t="shared" ref="V114" si="39">SUM(V112:V113)</f>
        <v>0</v>
      </c>
      <c r="W114" s="43">
        <f t="shared" ref="W114" si="40">SUM(W112:W113)</f>
        <v>0</v>
      </c>
      <c r="X114" s="43">
        <f t="shared" ref="X114" si="41">SUM(X112:X113)</f>
        <v>0</v>
      </c>
      <c r="Y114" s="43">
        <f t="shared" ref="Y114" si="42">SUM(Y112:Y113)</f>
        <v>0</v>
      </c>
      <c r="Z114" s="43">
        <f t="shared" ref="Z114" si="43">SUM(Z112:Z113)</f>
        <v>0</v>
      </c>
      <c r="AA114" s="43">
        <f t="shared" ref="AA114" si="44">SUM(AA112:AA113)</f>
        <v>0</v>
      </c>
      <c r="AB114" s="43">
        <f t="shared" ref="AB114" si="45">SUM(AB112:AB113)</f>
        <v>0</v>
      </c>
      <c r="AC114" s="43">
        <f t="shared" ref="AC114" si="46">SUM(AC112:AC113)</f>
        <v>0</v>
      </c>
      <c r="AL114">
        <f t="shared" si="7"/>
        <v>110</v>
      </c>
      <c r="AO114">
        <v>1</v>
      </c>
    </row>
    <row r="115" spans="1:48" x14ac:dyDescent="0.15">
      <c r="AL115">
        <f t="shared" si="7"/>
        <v>111</v>
      </c>
      <c r="AQ115">
        <v>1</v>
      </c>
      <c r="AR115">
        <v>1</v>
      </c>
    </row>
    <row r="116" spans="1:48" x14ac:dyDescent="0.15">
      <c r="A116" s="112" t="str">
        <f>'[2]Cumulative Stats'!A169</f>
        <v>Miller</v>
      </c>
      <c r="B116" s="112" t="str">
        <f>'[2]Cumulative Stats'!B169</f>
        <v>Bir</v>
      </c>
      <c r="C116" s="112">
        <f>'[2]Cumulative Stats'!C169</f>
        <v>81</v>
      </c>
      <c r="D116" s="112">
        <f>'[2]Cumulative Stats'!D169</f>
        <v>13</v>
      </c>
      <c r="E116" s="112">
        <f>'[2]Cumulative Stats'!E169</f>
        <v>4955</v>
      </c>
      <c r="F116" s="10">
        <f t="shared" ref="F116:F117" si="47">IF(C116=0,0,+E116/C116)</f>
        <v>61.172839506172842</v>
      </c>
      <c r="G116" s="10">
        <f t="shared" ref="G116:G117" si="48">IF(C116=0,0,D116/C116)*100</f>
        <v>16.049382716049383</v>
      </c>
      <c r="H116" s="114">
        <v>87</v>
      </c>
      <c r="I116" s="115">
        <v>14</v>
      </c>
      <c r="J116" s="157" t="s">
        <v>143</v>
      </c>
      <c r="K116" s="15">
        <v>66.666666666666657</v>
      </c>
      <c r="L116" s="112">
        <f>'[2]Cumulative Stats'!F169</f>
        <v>44</v>
      </c>
      <c r="M116" s="112">
        <f>'[2]Cumulative Stats'!G169</f>
        <v>40</v>
      </c>
      <c r="N116" s="112">
        <f>'[2]Cumulative Stats'!H169</f>
        <v>29</v>
      </c>
      <c r="O116" s="112">
        <f>'[2]Cumulative Stats'!I169</f>
        <v>23</v>
      </c>
      <c r="P116" s="27">
        <f t="shared" si="15"/>
        <v>79.310344827586206</v>
      </c>
      <c r="Q116" s="112">
        <f>'[2]Cumulative Stats'!K169</f>
        <v>46</v>
      </c>
      <c r="R116" s="57"/>
      <c r="S116" s="18"/>
      <c r="T116" s="112">
        <f>'[2]Cumulative Stats'!M169</f>
        <v>0</v>
      </c>
      <c r="U116" s="112">
        <f>'[2]Cumulative Stats'!N169</f>
        <v>0</v>
      </c>
      <c r="V116" s="112">
        <f>'[2]Cumulative Stats'!O169</f>
        <v>10</v>
      </c>
      <c r="W116" s="112">
        <f>'[2]Cumulative Stats'!P169</f>
        <v>9</v>
      </c>
      <c r="X116" s="112">
        <f>'[2]Cumulative Stats'!Q169</f>
        <v>12</v>
      </c>
      <c r="Y116" s="112">
        <f>'[2]Cumulative Stats'!R169</f>
        <v>11</v>
      </c>
      <c r="Z116" s="112">
        <f>'[2]Cumulative Stats'!S169</f>
        <v>4</v>
      </c>
      <c r="AA116" s="112">
        <f>'[2]Cumulative Stats'!T169</f>
        <v>3</v>
      </c>
      <c r="AB116" s="112">
        <f>'[2]Cumulative Stats'!U169</f>
        <v>3</v>
      </c>
      <c r="AC116" s="112">
        <f>'[2]Cumulative Stats'!V169</f>
        <v>0</v>
      </c>
      <c r="AD116">
        <v>0</v>
      </c>
      <c r="AE116">
        <v>0</v>
      </c>
      <c r="AL116">
        <f t="shared" si="7"/>
        <v>112</v>
      </c>
      <c r="AO116">
        <v>1</v>
      </c>
      <c r="AP116">
        <v>1</v>
      </c>
      <c r="AQ116">
        <v>1</v>
      </c>
    </row>
    <row r="117" spans="1:48" x14ac:dyDescent="0.15">
      <c r="A117" s="112" t="str">
        <f>'[6]Cumulative Stats'!A170</f>
        <v>Miller</v>
      </c>
      <c r="B117" s="112" t="str">
        <f>'[6]Cumulative Stats'!B170</f>
        <v>Jac</v>
      </c>
      <c r="C117" s="112">
        <f>'[6]Cumulative Stats'!C170</f>
        <v>13</v>
      </c>
      <c r="D117" s="112">
        <f>'[6]Cumulative Stats'!D170</f>
        <v>1</v>
      </c>
      <c r="E117" s="112">
        <f>'[6]Cumulative Stats'!E170</f>
        <v>752</v>
      </c>
      <c r="F117" s="10">
        <f t="shared" si="47"/>
        <v>57.846153846153847</v>
      </c>
      <c r="G117" s="10">
        <f t="shared" si="48"/>
        <v>7.6923076923076925</v>
      </c>
      <c r="H117" s="114">
        <v>20</v>
      </c>
      <c r="I117" s="115">
        <v>1</v>
      </c>
      <c r="J117" s="157" t="s">
        <v>143</v>
      </c>
      <c r="K117" s="15">
        <f>IF(H117=0,0,I117/H117)*100</f>
        <v>5</v>
      </c>
      <c r="L117" s="112">
        <f>'[6]Cumulative Stats'!F170</f>
        <v>5</v>
      </c>
      <c r="M117" s="112">
        <f>'[6]Cumulative Stats'!G170</f>
        <v>3</v>
      </c>
      <c r="N117" s="112">
        <f>'[6]Cumulative Stats'!H170</f>
        <v>9</v>
      </c>
      <c r="O117" s="112">
        <f>'[6]Cumulative Stats'!I170</f>
        <v>6</v>
      </c>
      <c r="P117" s="27">
        <f t="shared" si="15"/>
        <v>66.666666666666657</v>
      </c>
      <c r="Q117" s="112">
        <f>'[6]Cumulative Stats'!K170</f>
        <v>35</v>
      </c>
      <c r="R117" s="57"/>
      <c r="S117" s="18"/>
      <c r="T117" s="112">
        <f>'[6]Cumulative Stats'!M170</f>
        <v>0</v>
      </c>
      <c r="U117" s="112">
        <f>'[6]Cumulative Stats'!N170</f>
        <v>0</v>
      </c>
      <c r="V117" s="112">
        <f>'[6]Cumulative Stats'!O170</f>
        <v>2</v>
      </c>
      <c r="W117" s="112">
        <f>'[6]Cumulative Stats'!P170</f>
        <v>2</v>
      </c>
      <c r="X117" s="112">
        <f>'[6]Cumulative Stats'!Q170</f>
        <v>4</v>
      </c>
      <c r="Y117" s="112">
        <f>'[6]Cumulative Stats'!R170</f>
        <v>4</v>
      </c>
      <c r="Z117" s="112">
        <f>'[6]Cumulative Stats'!S170</f>
        <v>1</v>
      </c>
      <c r="AA117" s="112">
        <f>'[6]Cumulative Stats'!T170</f>
        <v>0</v>
      </c>
      <c r="AB117" s="112">
        <f>'[6]Cumulative Stats'!U170</f>
        <v>2</v>
      </c>
      <c r="AC117" s="112">
        <f>'[6]Cumulative Stats'!V170</f>
        <v>0</v>
      </c>
      <c r="AL117">
        <f t="shared" si="7"/>
        <v>113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</row>
    <row r="118" spans="1:48" x14ac:dyDescent="0.15">
      <c r="C118" s="43">
        <f>SUM(C116:C117)</f>
        <v>94</v>
      </c>
      <c r="D118" s="43">
        <f>SUM(D116:D117)</f>
        <v>14</v>
      </c>
      <c r="E118" s="43">
        <f>SUM(E116:E117)</f>
        <v>5707</v>
      </c>
      <c r="F118" s="10">
        <f>IF(C118=0,0,+E118/C118)</f>
        <v>60.712765957446805</v>
      </c>
      <c r="G118">
        <f>IF(C118=0,0,+D118/C118)</f>
        <v>0.14893617021276595</v>
      </c>
      <c r="H118" s="43">
        <f>SUM(H116:H117)</f>
        <v>107</v>
      </c>
      <c r="I118" s="43">
        <f>SUM(I116:I117)</f>
        <v>15</v>
      </c>
      <c r="J118" s="43">
        <v>60.3</v>
      </c>
      <c r="K118">
        <f>+I118/H118*100</f>
        <v>14.018691588785046</v>
      </c>
      <c r="L118" s="43">
        <f t="shared" ref="L118" si="49">SUM(L116:L117)</f>
        <v>49</v>
      </c>
      <c r="M118" s="43">
        <f t="shared" ref="M118" si="50">SUM(M116:M117)</f>
        <v>43</v>
      </c>
      <c r="N118" s="43">
        <f t="shared" ref="N118" si="51">SUM(N116:N117)</f>
        <v>38</v>
      </c>
      <c r="O118" s="43">
        <f t="shared" ref="O118" si="52">SUM(O116:O117)</f>
        <v>29</v>
      </c>
      <c r="P118" s="27">
        <f t="shared" ref="P118" si="53">IF(N118=0,0,O118/N118*100)</f>
        <v>76.31578947368422</v>
      </c>
      <c r="Q118">
        <f>MAX(Q116:Q117)</f>
        <v>46</v>
      </c>
      <c r="R118" s="57">
        <v>0.65</v>
      </c>
      <c r="S118" s="116">
        <f>MAX(S116:S117)</f>
        <v>0</v>
      </c>
      <c r="T118" s="43">
        <f t="shared" ref="T118" si="54">SUM(T116:T117)</f>
        <v>0</v>
      </c>
      <c r="U118" s="43">
        <f t="shared" ref="U118" si="55">SUM(U116:U117)</f>
        <v>0</v>
      </c>
      <c r="V118" s="43">
        <f t="shared" ref="V118" si="56">SUM(V116:V117)</f>
        <v>12</v>
      </c>
      <c r="W118" s="43">
        <f t="shared" ref="W118" si="57">SUM(W116:W117)</f>
        <v>11</v>
      </c>
      <c r="X118" s="43">
        <f t="shared" ref="X118" si="58">SUM(X116:X117)</f>
        <v>16</v>
      </c>
      <c r="Y118" s="43">
        <f t="shared" ref="Y118" si="59">SUM(Y116:Y117)</f>
        <v>15</v>
      </c>
      <c r="Z118" s="43">
        <f t="shared" ref="Z118" si="60">SUM(Z116:Z117)</f>
        <v>5</v>
      </c>
      <c r="AA118" s="43">
        <f t="shared" ref="AA118" si="61">SUM(AA116:AA117)</f>
        <v>3</v>
      </c>
      <c r="AB118" s="43">
        <f t="shared" ref="AB118" si="62">SUM(AB116:AB117)</f>
        <v>5</v>
      </c>
      <c r="AC118" s="43">
        <f t="shared" ref="AC118" si="63">SUM(AC116:AC117)</f>
        <v>0</v>
      </c>
      <c r="AL118">
        <f t="shared" si="7"/>
        <v>114</v>
      </c>
      <c r="AO118">
        <v>1</v>
      </c>
      <c r="AP118">
        <v>1</v>
      </c>
      <c r="AQ118">
        <v>2</v>
      </c>
      <c r="AR118">
        <v>2</v>
      </c>
      <c r="AS118">
        <v>2</v>
      </c>
      <c r="AT118">
        <v>1</v>
      </c>
    </row>
    <row r="119" spans="1:48" x14ac:dyDescent="0.15">
      <c r="G119" s="10"/>
      <c r="U119" s="29"/>
      <c r="V119" s="28"/>
      <c r="W119" s="29"/>
      <c r="X119" s="28"/>
      <c r="Y119" s="29"/>
      <c r="Z119" s="28"/>
      <c r="AA119" s="29"/>
      <c r="AB119" s="28"/>
      <c r="AC119" s="29"/>
      <c r="AL119">
        <f t="shared" si="7"/>
        <v>115</v>
      </c>
      <c r="AO119">
        <v>1</v>
      </c>
      <c r="AP119">
        <v>1</v>
      </c>
      <c r="AQ119">
        <v>2</v>
      </c>
      <c r="AR119">
        <v>2</v>
      </c>
      <c r="AS119">
        <v>1</v>
      </c>
    </row>
    <row r="120" spans="1:48" x14ac:dyDescent="0.15">
      <c r="AL120">
        <f t="shared" si="7"/>
        <v>116</v>
      </c>
      <c r="AQ120">
        <v>1</v>
      </c>
      <c r="AR120">
        <v>1</v>
      </c>
      <c r="AS120">
        <v>1</v>
      </c>
      <c r="AT120">
        <v>1</v>
      </c>
    </row>
    <row r="121" spans="1:48" x14ac:dyDescent="0.15">
      <c r="AL121">
        <f t="shared" si="7"/>
        <v>117</v>
      </c>
      <c r="AQ121">
        <v>1</v>
      </c>
      <c r="AR121">
        <v>1</v>
      </c>
      <c r="AS121">
        <v>2</v>
      </c>
      <c r="AT121">
        <v>1</v>
      </c>
      <c r="AU121">
        <v>1</v>
      </c>
      <c r="AV121">
        <v>1</v>
      </c>
    </row>
    <row r="122" spans="1:48" x14ac:dyDescent="0.15">
      <c r="AL122">
        <f t="shared" si="7"/>
        <v>118</v>
      </c>
      <c r="AQ122">
        <v>2</v>
      </c>
      <c r="AR122">
        <v>1</v>
      </c>
    </row>
    <row r="123" spans="1:48" x14ac:dyDescent="0.15">
      <c r="AL123">
        <f t="shared" si="7"/>
        <v>119</v>
      </c>
      <c r="AO123">
        <v>2</v>
      </c>
      <c r="AP123">
        <v>2</v>
      </c>
      <c r="AQ123">
        <v>1</v>
      </c>
      <c r="AR123">
        <v>1</v>
      </c>
    </row>
    <row r="124" spans="1:48" x14ac:dyDescent="0.15">
      <c r="AL124">
        <f t="shared" si="7"/>
        <v>120</v>
      </c>
      <c r="AO124">
        <v>1</v>
      </c>
      <c r="AP124">
        <v>1</v>
      </c>
      <c r="AQ124">
        <v>3</v>
      </c>
      <c r="AR124">
        <v>2</v>
      </c>
      <c r="AS124">
        <v>1</v>
      </c>
      <c r="AT124">
        <v>1</v>
      </c>
    </row>
    <row r="125" spans="1:48" x14ac:dyDescent="0.15">
      <c r="AL125">
        <f t="shared" si="7"/>
        <v>121</v>
      </c>
      <c r="AQ125">
        <v>1</v>
      </c>
      <c r="AS125">
        <v>4</v>
      </c>
      <c r="AT125">
        <v>3</v>
      </c>
    </row>
    <row r="126" spans="1:48" x14ac:dyDescent="0.15">
      <c r="AL126">
        <f t="shared" si="7"/>
        <v>122</v>
      </c>
      <c r="AQ126">
        <v>2</v>
      </c>
      <c r="AR126">
        <v>1</v>
      </c>
    </row>
    <row r="127" spans="1:48" x14ac:dyDescent="0.15">
      <c r="AL127">
        <f t="shared" si="7"/>
        <v>123</v>
      </c>
      <c r="AQ127">
        <v>1</v>
      </c>
      <c r="AR127">
        <v>1</v>
      </c>
      <c r="AS127">
        <v>1</v>
      </c>
      <c r="AT127">
        <v>1</v>
      </c>
    </row>
    <row r="128" spans="1:48" x14ac:dyDescent="0.15">
      <c r="AL128">
        <f t="shared" si="7"/>
        <v>124</v>
      </c>
      <c r="AO128">
        <v>1</v>
      </c>
      <c r="AP128">
        <v>1</v>
      </c>
      <c r="AQ128">
        <v>1</v>
      </c>
      <c r="AU128">
        <v>1</v>
      </c>
    </row>
    <row r="129" spans="38:48" x14ac:dyDescent="0.15">
      <c r="AL129">
        <f t="shared" si="7"/>
        <v>125</v>
      </c>
      <c r="AM129">
        <v>1</v>
      </c>
      <c r="AN129">
        <v>1</v>
      </c>
    </row>
    <row r="130" spans="38:48" x14ac:dyDescent="0.15">
      <c r="AL130">
        <f t="shared" si="7"/>
        <v>126</v>
      </c>
      <c r="AS130">
        <v>1</v>
      </c>
      <c r="AT130">
        <v>1</v>
      </c>
    </row>
    <row r="131" spans="38:48" x14ac:dyDescent="0.15">
      <c r="AL131">
        <f t="shared" si="7"/>
        <v>127</v>
      </c>
      <c r="AO131">
        <v>3</v>
      </c>
      <c r="AP131">
        <v>2</v>
      </c>
      <c r="AU131">
        <v>1</v>
      </c>
    </row>
    <row r="132" spans="38:48" x14ac:dyDescent="0.15">
      <c r="AL132">
        <f t="shared" si="7"/>
        <v>128</v>
      </c>
      <c r="AS132">
        <v>2</v>
      </c>
      <c r="AT132">
        <v>2</v>
      </c>
      <c r="AU132">
        <v>1</v>
      </c>
      <c r="AV132">
        <v>1</v>
      </c>
    </row>
    <row r="133" spans="38:48" x14ac:dyDescent="0.15">
      <c r="AL133">
        <f t="shared" si="7"/>
        <v>129</v>
      </c>
      <c r="AO133">
        <v>2</v>
      </c>
      <c r="AP133">
        <v>1</v>
      </c>
      <c r="AQ133">
        <v>2</v>
      </c>
      <c r="AR133">
        <v>2</v>
      </c>
    </row>
    <row r="134" spans="38:48" x14ac:dyDescent="0.15">
      <c r="AL134">
        <f t="shared" si="7"/>
        <v>130</v>
      </c>
      <c r="AU134">
        <v>1</v>
      </c>
    </row>
    <row r="135" spans="38:48" x14ac:dyDescent="0.15">
      <c r="AL135">
        <f t="shared" ref="AL135:AL166" si="64">+AL134+1</f>
        <v>131</v>
      </c>
      <c r="AQ135">
        <v>2</v>
      </c>
      <c r="AR135">
        <v>1</v>
      </c>
    </row>
    <row r="136" spans="38:48" x14ac:dyDescent="0.15">
      <c r="AL136">
        <f t="shared" si="64"/>
        <v>132</v>
      </c>
      <c r="AS136">
        <v>1</v>
      </c>
      <c r="AT136">
        <v>1</v>
      </c>
    </row>
    <row r="137" spans="38:48" x14ac:dyDescent="0.15">
      <c r="AL137">
        <f t="shared" si="64"/>
        <v>133</v>
      </c>
      <c r="AO137">
        <v>1</v>
      </c>
      <c r="AP137">
        <v>1</v>
      </c>
      <c r="AS137">
        <v>1</v>
      </c>
      <c r="AT137">
        <v>1</v>
      </c>
    </row>
    <row r="138" spans="38:48" x14ac:dyDescent="0.15">
      <c r="AL138">
        <f t="shared" si="64"/>
        <v>134</v>
      </c>
      <c r="AQ138">
        <v>1</v>
      </c>
      <c r="AR138">
        <v>1</v>
      </c>
      <c r="AS138">
        <v>3</v>
      </c>
      <c r="AT138">
        <v>2</v>
      </c>
    </row>
    <row r="139" spans="38:48" x14ac:dyDescent="0.15">
      <c r="AL139">
        <f t="shared" si="64"/>
        <v>135</v>
      </c>
      <c r="AQ139">
        <v>2</v>
      </c>
      <c r="AR139">
        <v>2</v>
      </c>
      <c r="AS139">
        <v>2</v>
      </c>
      <c r="AT139">
        <v>1</v>
      </c>
      <c r="AU139">
        <v>1</v>
      </c>
      <c r="AV139">
        <v>1</v>
      </c>
    </row>
    <row r="140" spans="38:48" x14ac:dyDescent="0.15">
      <c r="AL140">
        <f t="shared" si="64"/>
        <v>136</v>
      </c>
      <c r="AQ140">
        <v>1</v>
      </c>
      <c r="AR140">
        <v>1</v>
      </c>
    </row>
    <row r="141" spans="38:48" x14ac:dyDescent="0.15">
      <c r="AL141">
        <f t="shared" si="64"/>
        <v>137</v>
      </c>
      <c r="AM141">
        <v>1</v>
      </c>
      <c r="AN141">
        <v>1</v>
      </c>
      <c r="AO141">
        <v>2</v>
      </c>
      <c r="AP141">
        <v>1</v>
      </c>
    </row>
    <row r="142" spans="38:48" x14ac:dyDescent="0.15">
      <c r="AL142">
        <f t="shared" si="64"/>
        <v>138</v>
      </c>
      <c r="AM142">
        <v>1</v>
      </c>
      <c r="AN142">
        <v>1</v>
      </c>
      <c r="AO142">
        <v>1</v>
      </c>
      <c r="AQ142">
        <v>1</v>
      </c>
      <c r="AS142">
        <v>2</v>
      </c>
      <c r="AT142">
        <v>1</v>
      </c>
    </row>
    <row r="143" spans="38:48" x14ac:dyDescent="0.15">
      <c r="AL143">
        <f t="shared" si="64"/>
        <v>139</v>
      </c>
      <c r="AO143">
        <v>1</v>
      </c>
      <c r="AP143">
        <v>1</v>
      </c>
    </row>
    <row r="144" spans="38:48" x14ac:dyDescent="0.15">
      <c r="AL144">
        <f t="shared" si="64"/>
        <v>140</v>
      </c>
      <c r="AS144">
        <v>1</v>
      </c>
    </row>
    <row r="145" spans="38:48" x14ac:dyDescent="0.15">
      <c r="AL145">
        <f t="shared" si="64"/>
        <v>141</v>
      </c>
      <c r="AO145">
        <v>1</v>
      </c>
      <c r="AP145">
        <v>1</v>
      </c>
      <c r="AQ145">
        <v>2</v>
      </c>
      <c r="AR145">
        <v>2</v>
      </c>
    </row>
    <row r="146" spans="38:48" x14ac:dyDescent="0.15">
      <c r="AL146">
        <f t="shared" si="64"/>
        <v>142</v>
      </c>
      <c r="AO146">
        <v>1</v>
      </c>
      <c r="AP146">
        <v>1</v>
      </c>
      <c r="AQ146">
        <v>2</v>
      </c>
      <c r="AR146">
        <v>1</v>
      </c>
      <c r="AS146">
        <v>1</v>
      </c>
      <c r="AT146">
        <v>1</v>
      </c>
    </row>
    <row r="147" spans="38:48" x14ac:dyDescent="0.15">
      <c r="AL147">
        <f t="shared" si="64"/>
        <v>143</v>
      </c>
      <c r="AQ147">
        <v>1</v>
      </c>
      <c r="AR147">
        <v>1</v>
      </c>
      <c r="AS147">
        <v>1</v>
      </c>
      <c r="AT147">
        <v>1</v>
      </c>
    </row>
    <row r="148" spans="38:48" x14ac:dyDescent="0.15">
      <c r="AL148">
        <f t="shared" si="64"/>
        <v>144</v>
      </c>
      <c r="AO148">
        <v>1</v>
      </c>
      <c r="AP148">
        <v>1</v>
      </c>
      <c r="AQ148">
        <v>1</v>
      </c>
      <c r="AS148">
        <v>1</v>
      </c>
      <c r="AU148">
        <v>1</v>
      </c>
    </row>
    <row r="149" spans="38:48" x14ac:dyDescent="0.15">
      <c r="AL149">
        <f t="shared" si="64"/>
        <v>145</v>
      </c>
      <c r="AQ149">
        <v>3</v>
      </c>
      <c r="AR149">
        <v>2</v>
      </c>
    </row>
    <row r="150" spans="38:48" x14ac:dyDescent="0.15">
      <c r="AL150">
        <f t="shared" si="64"/>
        <v>146</v>
      </c>
      <c r="AO150">
        <v>1</v>
      </c>
      <c r="AP150">
        <v>1</v>
      </c>
      <c r="AQ150">
        <v>2</v>
      </c>
      <c r="AR150">
        <v>2</v>
      </c>
    </row>
    <row r="151" spans="38:48" x14ac:dyDescent="0.15">
      <c r="AL151">
        <f t="shared" si="64"/>
        <v>147</v>
      </c>
      <c r="AO151">
        <v>1</v>
      </c>
      <c r="AP151">
        <v>1</v>
      </c>
      <c r="AQ151">
        <v>1</v>
      </c>
      <c r="AU151">
        <v>1</v>
      </c>
    </row>
    <row r="152" spans="38:48" x14ac:dyDescent="0.15">
      <c r="AL152">
        <f t="shared" si="64"/>
        <v>148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</row>
    <row r="153" spans="38:48" x14ac:dyDescent="0.15">
      <c r="AL153">
        <f t="shared" si="64"/>
        <v>149</v>
      </c>
      <c r="AQ153">
        <v>1</v>
      </c>
      <c r="AR153">
        <v>1</v>
      </c>
      <c r="AS153">
        <v>1</v>
      </c>
      <c r="AU153">
        <v>1</v>
      </c>
    </row>
    <row r="154" spans="38:48" x14ac:dyDescent="0.15">
      <c r="AL154">
        <f t="shared" si="64"/>
        <v>150</v>
      </c>
      <c r="AO154">
        <v>1</v>
      </c>
      <c r="AS154">
        <v>1</v>
      </c>
    </row>
    <row r="155" spans="38:48" x14ac:dyDescent="0.15">
      <c r="AL155">
        <f t="shared" si="64"/>
        <v>151</v>
      </c>
      <c r="AO155">
        <v>1</v>
      </c>
      <c r="AP155">
        <v>1</v>
      </c>
      <c r="AQ155">
        <v>1</v>
      </c>
      <c r="AR155">
        <v>1</v>
      </c>
    </row>
    <row r="156" spans="38:48" x14ac:dyDescent="0.15">
      <c r="AL156">
        <f t="shared" si="64"/>
        <v>152</v>
      </c>
      <c r="AQ156">
        <v>1</v>
      </c>
      <c r="AS156">
        <v>1</v>
      </c>
      <c r="AT156">
        <v>1</v>
      </c>
    </row>
    <row r="157" spans="38:48" x14ac:dyDescent="0.15">
      <c r="AL157">
        <f t="shared" si="64"/>
        <v>153</v>
      </c>
      <c r="AM157">
        <v>1</v>
      </c>
      <c r="AN157">
        <v>1</v>
      </c>
      <c r="AO157">
        <v>1</v>
      </c>
      <c r="AP157">
        <v>1</v>
      </c>
      <c r="AS157">
        <v>3</v>
      </c>
      <c r="AT157">
        <v>2</v>
      </c>
    </row>
    <row r="158" spans="38:48" x14ac:dyDescent="0.15">
      <c r="AL158">
        <f t="shared" si="64"/>
        <v>154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</row>
    <row r="159" spans="38:48" x14ac:dyDescent="0.15">
      <c r="AL159">
        <f t="shared" si="64"/>
        <v>155</v>
      </c>
      <c r="AS159">
        <v>1</v>
      </c>
      <c r="AT159">
        <v>1</v>
      </c>
      <c r="AU159">
        <v>1</v>
      </c>
      <c r="AV159">
        <v>1</v>
      </c>
    </row>
    <row r="160" spans="38:48" x14ac:dyDescent="0.15">
      <c r="AL160">
        <f t="shared" si="64"/>
        <v>156</v>
      </c>
      <c r="AQ160">
        <v>1</v>
      </c>
      <c r="AR160">
        <v>1</v>
      </c>
      <c r="AU160">
        <v>1</v>
      </c>
    </row>
    <row r="161" spans="38:48" x14ac:dyDescent="0.15">
      <c r="AL161">
        <f t="shared" si="64"/>
        <v>157</v>
      </c>
      <c r="AO161">
        <v>1</v>
      </c>
      <c r="AP161">
        <v>1</v>
      </c>
      <c r="AQ161">
        <v>2</v>
      </c>
      <c r="AR161">
        <v>2</v>
      </c>
      <c r="AS161">
        <v>1</v>
      </c>
      <c r="AT161">
        <v>1</v>
      </c>
      <c r="AU161">
        <v>1</v>
      </c>
    </row>
    <row r="162" spans="38:48" x14ac:dyDescent="0.15">
      <c r="AL162">
        <f t="shared" si="64"/>
        <v>158</v>
      </c>
      <c r="AO162">
        <v>1</v>
      </c>
      <c r="AP162">
        <v>1</v>
      </c>
      <c r="AQ162">
        <v>1</v>
      </c>
    </row>
    <row r="163" spans="38:48" x14ac:dyDescent="0.15">
      <c r="AL163">
        <f t="shared" si="64"/>
        <v>159</v>
      </c>
      <c r="AQ163">
        <v>2</v>
      </c>
      <c r="AR163">
        <v>1</v>
      </c>
    </row>
    <row r="164" spans="38:48" x14ac:dyDescent="0.15">
      <c r="AL164">
        <f t="shared" si="64"/>
        <v>160</v>
      </c>
      <c r="AO164">
        <v>2</v>
      </c>
      <c r="AP164">
        <v>2</v>
      </c>
      <c r="AQ164">
        <v>2</v>
      </c>
      <c r="AR164">
        <v>2</v>
      </c>
      <c r="AS164">
        <v>1</v>
      </c>
      <c r="AT164">
        <v>1</v>
      </c>
    </row>
    <row r="165" spans="38:48" x14ac:dyDescent="0.15">
      <c r="AL165">
        <f t="shared" si="64"/>
        <v>161</v>
      </c>
      <c r="AO165">
        <v>1</v>
      </c>
      <c r="AP165">
        <v>1</v>
      </c>
      <c r="AS165">
        <v>1</v>
      </c>
      <c r="AT165">
        <v>1</v>
      </c>
      <c r="AU165">
        <v>1</v>
      </c>
    </row>
    <row r="166" spans="38:48" x14ac:dyDescent="0.15">
      <c r="AL166">
        <f t="shared" si="64"/>
        <v>162</v>
      </c>
      <c r="AM166">
        <v>1</v>
      </c>
      <c r="AN166">
        <v>1</v>
      </c>
      <c r="AO166">
        <v>2</v>
      </c>
      <c r="AP166">
        <v>2</v>
      </c>
      <c r="AQ166">
        <v>1</v>
      </c>
      <c r="AR166">
        <v>1</v>
      </c>
    </row>
    <row r="168" spans="38:48" x14ac:dyDescent="0.15">
      <c r="AM168">
        <f t="shared" ref="AM168:AV168" si="65">SUM(AM4:AM166)</f>
        <v>11</v>
      </c>
      <c r="AN168">
        <f t="shared" si="65"/>
        <v>11</v>
      </c>
      <c r="AO168">
        <f t="shared" si="65"/>
        <v>125</v>
      </c>
      <c r="AP168">
        <f t="shared" si="65"/>
        <v>111</v>
      </c>
      <c r="AQ168">
        <f t="shared" si="65"/>
        <v>163</v>
      </c>
      <c r="AR168">
        <f t="shared" si="65"/>
        <v>109</v>
      </c>
      <c r="AS168">
        <f t="shared" si="65"/>
        <v>135</v>
      </c>
      <c r="AT168">
        <f t="shared" si="65"/>
        <v>69</v>
      </c>
      <c r="AU168">
        <f t="shared" si="65"/>
        <v>34</v>
      </c>
      <c r="AV168">
        <f t="shared" si="65"/>
        <v>9</v>
      </c>
    </row>
  </sheetData>
  <sortState xmlns:xlrd2="http://schemas.microsoft.com/office/spreadsheetml/2017/richdata2" ref="A4:AE73">
    <sortCondition descending="1" ref="AD4:AD73"/>
    <sortCondition descending="1" ref="P4:P73"/>
    <sortCondition descending="1" ref="N4:N73"/>
    <sortCondition ref="A4:A73"/>
  </sortState>
  <mergeCells count="32">
    <mergeCell ref="T105:U105"/>
    <mergeCell ref="V105:W105"/>
    <mergeCell ref="X105:Y105"/>
    <mergeCell ref="Z105:AA105"/>
    <mergeCell ref="AB105:AC105"/>
    <mergeCell ref="C104:G104"/>
    <mergeCell ref="H104:K104"/>
    <mergeCell ref="P104:Q104"/>
    <mergeCell ref="R104:S104"/>
    <mergeCell ref="C1:G1"/>
    <mergeCell ref="H1:K1"/>
    <mergeCell ref="P1:Q1"/>
    <mergeCell ref="R1:S1"/>
    <mergeCell ref="AB2:AC2"/>
    <mergeCell ref="Z2:AA2"/>
    <mergeCell ref="V88:W88"/>
    <mergeCell ref="X88:Y88"/>
    <mergeCell ref="Z88:AA88"/>
    <mergeCell ref="AB88:AC88"/>
    <mergeCell ref="T2:U2"/>
    <mergeCell ref="V2:W2"/>
    <mergeCell ref="X2:Y2"/>
    <mergeCell ref="H89:K89"/>
    <mergeCell ref="C89:G89"/>
    <mergeCell ref="P89:Q89"/>
    <mergeCell ref="R89:S89"/>
    <mergeCell ref="T88:U88"/>
    <mergeCell ref="AM2:AN2"/>
    <mergeCell ref="AO2:AP2"/>
    <mergeCell ref="AQ2:AR2"/>
    <mergeCell ref="AS2:AT2"/>
    <mergeCell ref="AU2:AV2"/>
  </mergeCells>
  <phoneticPr fontId="2" type="noConversion"/>
  <conditionalFormatting sqref="U13:AA13 A13:K13 A10:S10 A11:AA12 R13:S13 A4:AA9">
    <cfRule type="expression" dxfId="67" priority="97">
      <formula>MOD(ROW(),1)=0</formula>
    </cfRule>
  </conditionalFormatting>
  <conditionalFormatting sqref="L13">
    <cfRule type="expression" dxfId="66" priority="96">
      <formula>MOD(ROW(),1)=0</formula>
    </cfRule>
  </conditionalFormatting>
  <conditionalFormatting sqref="M13:Q13">
    <cfRule type="expression" dxfId="65" priority="95">
      <formula>MOD(ROW(),1)=0</formula>
    </cfRule>
  </conditionalFormatting>
  <conditionalFormatting sqref="T13">
    <cfRule type="expression" dxfId="64" priority="94">
      <formula>MOD(ROW(),1)=0</formula>
    </cfRule>
  </conditionalFormatting>
  <conditionalFormatting sqref="AB6:AC9 AB11:AC13">
    <cfRule type="expression" dxfId="63" priority="93">
      <formula>MOD(ROW(),1)=0</formula>
    </cfRule>
  </conditionalFormatting>
  <conditionalFormatting sqref="AB5:AC5">
    <cfRule type="expression" dxfId="62" priority="92">
      <formula>MOD(ROW(),1)=0</formula>
    </cfRule>
  </conditionalFormatting>
  <conditionalFormatting sqref="AB4:AC4">
    <cfRule type="expression" dxfId="61" priority="91">
      <formula>MOD(ROW(),1)=0</formula>
    </cfRule>
  </conditionalFormatting>
  <conditionalFormatting sqref="F107">
    <cfRule type="expression" dxfId="60" priority="83">
      <formula>MOD(ROW(),1)=0</formula>
    </cfRule>
  </conditionalFormatting>
  <conditionalFormatting sqref="F109">
    <cfRule type="expression" dxfId="59" priority="66">
      <formula>MOD(ROW(),1)=0</formula>
    </cfRule>
  </conditionalFormatting>
  <conditionalFormatting sqref="H109:K109">
    <cfRule type="expression" dxfId="58" priority="65">
      <formula>MOD(ROW(),1)=0</formula>
    </cfRule>
  </conditionalFormatting>
  <conditionalFormatting sqref="F110">
    <cfRule type="expression" dxfId="57" priority="59">
      <formula>MOD(ROW(),1)=0</formula>
    </cfRule>
  </conditionalFormatting>
  <conditionalFormatting sqref="R107:S109">
    <cfRule type="expression" dxfId="56" priority="58">
      <formula>MOD(ROW(),1)=0</formula>
    </cfRule>
  </conditionalFormatting>
  <conditionalFormatting sqref="H107:I107 K107">
    <cfRule type="expression" dxfId="55" priority="57">
      <formula>MOD(ROW(),1)=0</formula>
    </cfRule>
  </conditionalFormatting>
  <conditionalFormatting sqref="F112 F114">
    <cfRule type="expression" dxfId="54" priority="50">
      <formula>MOD(ROW(),1)=0</formula>
    </cfRule>
  </conditionalFormatting>
  <conditionalFormatting sqref="H112:I112 K112">
    <cfRule type="expression" dxfId="53" priority="49">
      <formula>MOD(ROW(),1)=0</formula>
    </cfRule>
  </conditionalFormatting>
  <conditionalFormatting sqref="L112">
    <cfRule type="expression" dxfId="52" priority="48">
      <formula>MOD(ROW(),1)=0</formula>
    </cfRule>
  </conditionalFormatting>
  <conditionalFormatting sqref="M112:O112">
    <cfRule type="expression" dxfId="51" priority="47">
      <formula>MOD(ROW(),1)=0</formula>
    </cfRule>
  </conditionalFormatting>
  <conditionalFormatting sqref="Q112">
    <cfRule type="expression" dxfId="50" priority="46">
      <formula>MOD(ROW(),1)=0</formula>
    </cfRule>
  </conditionalFormatting>
  <conditionalFormatting sqref="R112:S112">
    <cfRule type="expression" dxfId="49" priority="45">
      <formula>MOD(ROW(),1)=0</formula>
    </cfRule>
  </conditionalFormatting>
  <conditionalFormatting sqref="T112">
    <cfRule type="expression" dxfId="48" priority="44">
      <formula>MOD(ROW(),1)=0</formula>
    </cfRule>
  </conditionalFormatting>
  <conditionalFormatting sqref="U112:AC112">
    <cfRule type="expression" dxfId="47" priority="43">
      <formula>MOD(ROW(),1)=0</formula>
    </cfRule>
  </conditionalFormatting>
  <conditionalFormatting sqref="T10:AA10">
    <cfRule type="expression" dxfId="46" priority="42">
      <formula>MOD(ROW(),1)=0</formula>
    </cfRule>
  </conditionalFormatting>
  <conditionalFormatting sqref="AB10:AC10">
    <cfRule type="expression" dxfId="45" priority="41">
      <formula>MOD(ROW(),1)=0</formula>
    </cfRule>
  </conditionalFormatting>
  <conditionalFormatting sqref="F108">
    <cfRule type="expression" dxfId="44" priority="40">
      <formula>MOD(ROW(),1)=0</formula>
    </cfRule>
  </conditionalFormatting>
  <conditionalFormatting sqref="H108:K108">
    <cfRule type="expression" dxfId="43" priority="39">
      <formula>MOD(ROW(),1)=0</formula>
    </cfRule>
  </conditionalFormatting>
  <conditionalFormatting sqref="J107">
    <cfRule type="expression" dxfId="42" priority="38">
      <formula>MOD(ROW(),1)=0</formula>
    </cfRule>
  </conditionalFormatting>
  <conditionalFormatting sqref="A107:A109">
    <cfRule type="expression" dxfId="41" priority="37">
      <formula>MOD(ROW(),1)=0</formula>
    </cfRule>
  </conditionalFormatting>
  <conditionalFormatting sqref="B107:B109">
    <cfRule type="expression" dxfId="40" priority="36">
      <formula>MOD(ROW(),1)=0</formula>
    </cfRule>
  </conditionalFormatting>
  <conditionalFormatting sqref="C107:C109">
    <cfRule type="expression" dxfId="39" priority="35">
      <formula>MOD(ROW(),1)=0</formula>
    </cfRule>
  </conditionalFormatting>
  <conditionalFormatting sqref="D107:D109">
    <cfRule type="expression" dxfId="38" priority="34">
      <formula>MOD(ROW(),1)=0</formula>
    </cfRule>
  </conditionalFormatting>
  <conditionalFormatting sqref="E107:E109">
    <cfRule type="expression" dxfId="37" priority="33">
      <formula>MOD(ROW(),1)=0</formula>
    </cfRule>
  </conditionalFormatting>
  <conditionalFormatting sqref="L108:L109">
    <cfRule type="expression" dxfId="36" priority="32">
      <formula>MOD(ROW(),1)=0</formula>
    </cfRule>
  </conditionalFormatting>
  <conditionalFormatting sqref="L107">
    <cfRule type="expression" dxfId="35" priority="31">
      <formula>MOD(ROW(),1)=0</formula>
    </cfRule>
  </conditionalFormatting>
  <conditionalFormatting sqref="M108:O109">
    <cfRule type="expression" dxfId="34" priority="24">
      <formula>MOD(ROW(),1)=0</formula>
    </cfRule>
  </conditionalFormatting>
  <conditionalFormatting sqref="M107:O107">
    <cfRule type="expression" dxfId="33" priority="23">
      <formula>MOD(ROW(),1)=0</formula>
    </cfRule>
  </conditionalFormatting>
  <conditionalFormatting sqref="Q108:Q109">
    <cfRule type="expression" dxfId="32" priority="22">
      <formula>MOD(ROW(),1)=0</formula>
    </cfRule>
  </conditionalFormatting>
  <conditionalFormatting sqref="Q107">
    <cfRule type="expression" dxfId="31" priority="21">
      <formula>MOD(ROW(),1)=0</formula>
    </cfRule>
  </conditionalFormatting>
  <conditionalFormatting sqref="T108:T109">
    <cfRule type="expression" dxfId="30" priority="20">
      <formula>MOD(ROW(),1)=0</formula>
    </cfRule>
  </conditionalFormatting>
  <conditionalFormatting sqref="T107">
    <cfRule type="expression" dxfId="29" priority="19">
      <formula>MOD(ROW(),1)=0</formula>
    </cfRule>
  </conditionalFormatting>
  <conditionalFormatting sqref="U108:AC109">
    <cfRule type="expression" dxfId="28" priority="18">
      <formula>MOD(ROW(),1)=0</formula>
    </cfRule>
  </conditionalFormatting>
  <conditionalFormatting sqref="U107:AC107">
    <cfRule type="expression" dxfId="27" priority="17">
      <formula>MOD(ROW(),1)=0</formula>
    </cfRule>
  </conditionalFormatting>
  <conditionalFormatting sqref="F113">
    <cfRule type="expression" dxfId="26" priority="11">
      <formula>MOD(ROW(),1)=0</formula>
    </cfRule>
  </conditionalFormatting>
  <conditionalFormatting sqref="H113:I113 K113">
    <cfRule type="expression" dxfId="25" priority="10">
      <formula>MOD(ROW(),1)=0</formula>
    </cfRule>
  </conditionalFormatting>
  <conditionalFormatting sqref="L113">
    <cfRule type="expression" dxfId="24" priority="9">
      <formula>MOD(ROW(),1)=0</formula>
    </cfRule>
  </conditionalFormatting>
  <conditionalFormatting sqref="M113:O113">
    <cfRule type="expression" dxfId="23" priority="8">
      <formula>MOD(ROW(),1)=0</formula>
    </cfRule>
  </conditionalFormatting>
  <conditionalFormatting sqref="Q113">
    <cfRule type="expression" dxfId="22" priority="7">
      <formula>MOD(ROW(),1)=0</formula>
    </cfRule>
  </conditionalFormatting>
  <conditionalFormatting sqref="R113:S113">
    <cfRule type="expression" dxfId="21" priority="6">
      <formula>MOD(ROW(),1)=0</formula>
    </cfRule>
  </conditionalFormatting>
  <conditionalFormatting sqref="T113">
    <cfRule type="expression" dxfId="20" priority="5">
      <formula>MOD(ROW(),1)=0</formula>
    </cfRule>
  </conditionalFormatting>
  <conditionalFormatting sqref="U113:AC113">
    <cfRule type="expression" dxfId="19" priority="4">
      <formula>MOD(ROW(),1)=0</formula>
    </cfRule>
  </conditionalFormatting>
  <conditionalFormatting sqref="J112:J113">
    <cfRule type="expression" dxfId="18" priority="3">
      <formula>MOD(ROW(),1)=0</formula>
    </cfRule>
  </conditionalFormatting>
  <conditionalFormatting sqref="F116">
    <cfRule type="expression" dxfId="17" priority="2">
      <formula>MOD(ROW(),1)=0</formula>
    </cfRule>
  </conditionalFormatting>
  <conditionalFormatting sqref="F117">
    <cfRule type="expression" dxfId="16" priority="1">
      <formula>MOD(ROW(),1)=0</formula>
    </cfRule>
  </conditionalFormatting>
  <pageMargins left="0.75" right="0.75" top="1" bottom="1" header="0.5" footer="0.5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Button 1">
              <controlPr defaultSize="0" print="0" autoFill="0" autoPict="0" macro="[0]!FGPct">
                <anchor moveWithCells="1" sizeWithCells="1">
                  <from>
                    <xdr:col>32</xdr:col>
                    <xdr:colOff>279400</xdr:colOff>
                    <xdr:row>3</xdr:row>
                    <xdr:rowOff>76200</xdr:rowOff>
                  </from>
                  <to>
                    <xdr:col>33</xdr:col>
                    <xdr:colOff>520700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Button 2">
              <controlPr defaultSize="0" print="0" autoFill="0" autoPict="0" macro="[0]!FGPct">
                <anchor moveWithCells="1" sizeWithCells="1">
                  <from>
                    <xdr:col>32</xdr:col>
                    <xdr:colOff>279400</xdr:colOff>
                    <xdr:row>3</xdr:row>
                    <xdr:rowOff>76200</xdr:rowOff>
                  </from>
                  <to>
                    <xdr:col>33</xdr:col>
                    <xdr:colOff>520700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Button 3">
              <controlPr defaultSize="0" print="0" autoFill="0" autoPict="0" macro="[0]!Kickoffs">
                <anchor moveWithCells="1" sizeWithCells="1">
                  <from>
                    <xdr:col>32</xdr:col>
                    <xdr:colOff>279400</xdr:colOff>
                    <xdr:row>10</xdr:row>
                    <xdr:rowOff>76200</xdr:rowOff>
                  </from>
                  <to>
                    <xdr:col>33</xdr:col>
                    <xdr:colOff>571500</xdr:colOff>
                    <xdr:row>16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54"/>
  <sheetViews>
    <sheetView zoomScale="125" zoomScaleNormal="125" zoomScalePageLayoutView="125" workbookViewId="0">
      <pane ySplit="1" topLeftCell="A2" activePane="bottomLeft" state="frozen"/>
      <selection pane="bottomLeft"/>
    </sheetView>
  </sheetViews>
  <sheetFormatPr baseColWidth="10" defaultColWidth="8.83203125" defaultRowHeight="13" x14ac:dyDescent="0.15"/>
  <cols>
    <col min="1" max="1" width="14.6640625" customWidth="1"/>
    <col min="2" max="2" width="8" customWidth="1"/>
    <col min="3" max="3" width="5.6640625" customWidth="1"/>
    <col min="4" max="5" width="6.5" customWidth="1"/>
    <col min="6" max="6" width="6" customWidth="1"/>
    <col min="7" max="7" width="4.5" customWidth="1"/>
    <col min="8" max="8" width="5.33203125" customWidth="1"/>
  </cols>
  <sheetData>
    <row r="1" spans="1:11" x14ac:dyDescent="0.15">
      <c r="A1" s="2" t="s">
        <v>87</v>
      </c>
      <c r="C1" s="7" t="s">
        <v>78</v>
      </c>
      <c r="D1" s="7" t="s">
        <v>88</v>
      </c>
      <c r="E1" s="7" t="s">
        <v>57</v>
      </c>
      <c r="F1" s="7" t="s">
        <v>66</v>
      </c>
      <c r="G1" s="7" t="s">
        <v>89</v>
      </c>
      <c r="H1" s="7" t="s">
        <v>60</v>
      </c>
    </row>
    <row r="2" spans="1:11" x14ac:dyDescent="0.15">
      <c r="A2" s="2" t="str">
        <f>'[1]Cumulative Stats'!A161</f>
        <v>Corral</v>
      </c>
      <c r="B2" s="2" t="str">
        <f>'[1]Cumulative Stats'!B161</f>
        <v>Arz</v>
      </c>
      <c r="C2" s="2">
        <f>'[1]Cumulative Stats'!C161</f>
        <v>73</v>
      </c>
      <c r="D2" s="53">
        <f>'[1]Cumulative Stats'!D161</f>
        <v>3109</v>
      </c>
      <c r="E2" s="10">
        <f>'[1]Cumulative Stats'!E161</f>
        <v>42.589041095890408</v>
      </c>
      <c r="F2" s="53">
        <f>'[1]Cumulative Stats'!F161</f>
        <v>55</v>
      </c>
      <c r="G2" s="53">
        <f>'[1]Cumulative Stats'!G161</f>
        <v>1</v>
      </c>
      <c r="H2" s="53">
        <f>'[1]Cumulative Stats'!H161</f>
        <v>0</v>
      </c>
      <c r="I2">
        <f>IF(C2&gt;2.5*PASSING!$B$1,1,0)</f>
        <v>1</v>
      </c>
      <c r="J2" s="3"/>
      <c r="K2" s="3"/>
    </row>
    <row r="3" spans="1:11" x14ac:dyDescent="0.15">
      <c r="A3" s="2" t="str">
        <f>'[12]Cumulative Stats'!A161</f>
        <v>Talley</v>
      </c>
      <c r="B3" s="2" t="str">
        <f>'[12]Cumulative Stats'!B161</f>
        <v>Oak</v>
      </c>
      <c r="C3" s="2">
        <f>'[12]Cumulative Stats'!C161</f>
        <v>90</v>
      </c>
      <c r="D3" s="53">
        <f>'[12]Cumulative Stats'!D161</f>
        <v>3822</v>
      </c>
      <c r="E3" s="10">
        <f>'[12]Cumulative Stats'!E161</f>
        <v>42.466666666666669</v>
      </c>
      <c r="F3" s="2">
        <f>'[12]Cumulative Stats'!F161</f>
        <v>84</v>
      </c>
      <c r="G3" s="2">
        <f>'[12]Cumulative Stats'!G161</f>
        <v>0</v>
      </c>
      <c r="H3" s="2">
        <f>'[12]Cumulative Stats'!H161</f>
        <v>0</v>
      </c>
      <c r="I3">
        <f>IF(C3&gt;2.5*PASSING!$B$1,1,0)</f>
        <v>1</v>
      </c>
      <c r="J3" s="3"/>
      <c r="K3" s="3"/>
    </row>
    <row r="4" spans="1:11" x14ac:dyDescent="0.15">
      <c r="A4" s="2" t="str">
        <f>'[8]Cumulative Stats'!A161</f>
        <v>Partridge</v>
      </c>
      <c r="B4" s="2" t="str">
        <f>'[8]Cumulative Stats'!B161</f>
        <v>Mem</v>
      </c>
      <c r="C4" s="2">
        <f>'[8]Cumulative Stats'!C161</f>
        <v>88</v>
      </c>
      <c r="D4" s="53">
        <f>'[8]Cumulative Stats'!D161</f>
        <v>3698</v>
      </c>
      <c r="E4" s="10">
        <f>'[8]Cumulative Stats'!E161</f>
        <v>42.022727272727273</v>
      </c>
      <c r="F4" s="53">
        <f>'[8]Cumulative Stats'!F161</f>
        <v>64</v>
      </c>
      <c r="G4" s="53">
        <f>'[8]Cumulative Stats'!G161</f>
        <v>1</v>
      </c>
      <c r="H4" s="53">
        <f>'[8]Cumulative Stats'!H161</f>
        <v>0</v>
      </c>
      <c r="I4">
        <f>IF(C4&gt;2.5*PASSING!$B$1,1,0)</f>
        <v>1</v>
      </c>
      <c r="J4" s="3"/>
      <c r="K4" s="3"/>
    </row>
    <row r="5" spans="1:11" x14ac:dyDescent="0.15">
      <c r="A5" s="2" t="str">
        <f>'[14]Cumulative Stats'!A161</f>
        <v>Landeta</v>
      </c>
      <c r="B5" s="2" t="str">
        <f>'[14]Cumulative Stats'!B161</f>
        <v>Phi</v>
      </c>
      <c r="C5" s="2">
        <f>'[14]Cumulative Stats'!C161</f>
        <v>68</v>
      </c>
      <c r="D5" s="53">
        <f>'[14]Cumulative Stats'!D161</f>
        <v>2847</v>
      </c>
      <c r="E5" s="10">
        <f>'[14]Cumulative Stats'!E161</f>
        <v>41.867647058823529</v>
      </c>
      <c r="F5" s="53">
        <f>'[14]Cumulative Stats'!F161</f>
        <v>77</v>
      </c>
      <c r="G5" s="53">
        <f>'[14]Cumulative Stats'!G161</f>
        <v>0</v>
      </c>
      <c r="H5" s="53">
        <f>'[14]Cumulative Stats'!H161</f>
        <v>0</v>
      </c>
      <c r="I5">
        <f>IF(C5&gt;2.5*PASSING!$B$1,1,0)</f>
        <v>1</v>
      </c>
      <c r="J5" s="3"/>
      <c r="K5" s="3"/>
    </row>
    <row r="6" spans="1:11" x14ac:dyDescent="0.15">
      <c r="A6" s="2" t="str">
        <f>'[3]Cumulative Stats'!A161</f>
        <v>Gossett</v>
      </c>
      <c r="B6" s="2" t="str">
        <f>'[3]Cumulative Stats'!B161</f>
        <v>Chi</v>
      </c>
      <c r="C6" s="2">
        <f>'[3]Cumulative Stats'!C161</f>
        <v>72</v>
      </c>
      <c r="D6" s="53">
        <f>'[3]Cumulative Stats'!D161</f>
        <v>3007</v>
      </c>
      <c r="E6" s="10">
        <f>'[3]Cumulative Stats'!E161</f>
        <v>41.763888888888886</v>
      </c>
      <c r="F6" s="2">
        <f>'[3]Cumulative Stats'!F161</f>
        <v>64</v>
      </c>
      <c r="G6" s="2">
        <f>'[3]Cumulative Stats'!G161</f>
        <v>0</v>
      </c>
      <c r="H6" s="2">
        <f>'[3]Cumulative Stats'!H161</f>
        <v>0</v>
      </c>
      <c r="I6">
        <f>IF(C6&gt;2.5*PASSING!$B$1,1,0)</f>
        <v>1</v>
      </c>
      <c r="J6" s="3"/>
      <c r="K6" s="3"/>
    </row>
    <row r="7" spans="1:11" x14ac:dyDescent="0.15">
      <c r="A7" s="2" t="str">
        <f>'[5]Cumulative Stats'!A162</f>
        <v>Walters</v>
      </c>
      <c r="B7" s="2" t="str">
        <f>'[5]Cumulative Stats'!B162</f>
        <v>Hou</v>
      </c>
      <c r="C7" s="2">
        <f>'[5]Cumulative Stats'!C162</f>
        <v>53</v>
      </c>
      <c r="D7" s="53">
        <f>'[5]Cumulative Stats'!D162</f>
        <v>2186</v>
      </c>
      <c r="E7" s="10">
        <f>'[5]Cumulative Stats'!E162</f>
        <v>41.245283018867923</v>
      </c>
      <c r="F7" s="2">
        <f>'[5]Cumulative Stats'!F162</f>
        <v>57</v>
      </c>
      <c r="G7" s="2">
        <f>'[5]Cumulative Stats'!G162</f>
        <v>0</v>
      </c>
      <c r="H7" s="2">
        <f>'[5]Cumulative Stats'!H162</f>
        <v>0</v>
      </c>
      <c r="I7">
        <f>IF(C7&gt;2.5*PASSING!$B$1,1,0)</f>
        <v>1</v>
      </c>
      <c r="J7" s="3"/>
      <c r="K7" s="3"/>
    </row>
    <row r="8" spans="1:11" x14ac:dyDescent="0.15">
      <c r="A8" s="112" t="str">
        <f>'[2]Cumulative Stats'!A161</f>
        <v>Johnston</v>
      </c>
      <c r="B8" s="2" t="s">
        <v>404</v>
      </c>
      <c r="C8" s="2">
        <f>+$C$54</f>
        <v>49</v>
      </c>
      <c r="D8" s="53">
        <f>+$D$54</f>
        <v>2010</v>
      </c>
      <c r="E8" s="10">
        <f>+$E$54</f>
        <v>41.020408163265309</v>
      </c>
      <c r="F8" s="53">
        <f>+$F$54</f>
        <v>59</v>
      </c>
      <c r="G8" s="53">
        <f>+$G$54</f>
        <v>0</v>
      </c>
      <c r="H8" s="53">
        <f>+$H$54</f>
        <v>0</v>
      </c>
      <c r="I8">
        <f>IF(C8&gt;2.5*PASSING!$B$1,1,0)</f>
        <v>1</v>
      </c>
      <c r="J8" s="3"/>
      <c r="K8" s="3"/>
    </row>
    <row r="9" spans="1:11" x14ac:dyDescent="0.15">
      <c r="A9" s="2" t="str">
        <f>'[17]Cumulative Stats'!A161</f>
        <v>Andrusyshyn</v>
      </c>
      <c r="B9" s="2" t="str">
        <f>'[17]Cumulative Stats'!B161</f>
        <v>TB</v>
      </c>
      <c r="C9" s="2">
        <f>'[17]Cumulative Stats'!C161</f>
        <v>71</v>
      </c>
      <c r="D9" s="53">
        <f>'[17]Cumulative Stats'!D161</f>
        <v>2891</v>
      </c>
      <c r="E9" s="10">
        <f>'[17]Cumulative Stats'!E161</f>
        <v>40.718309859154928</v>
      </c>
      <c r="F9" s="2">
        <f>'[17]Cumulative Stats'!F161</f>
        <v>60</v>
      </c>
      <c r="G9" s="2">
        <f>'[17]Cumulative Stats'!G161</f>
        <v>0</v>
      </c>
      <c r="H9" s="2">
        <f>'[17]Cumulative Stats'!H161</f>
        <v>0</v>
      </c>
      <c r="I9">
        <f>IF(C9&gt;2.5*PASSING!$B$1,1,0)</f>
        <v>1</v>
      </c>
      <c r="J9" s="3"/>
      <c r="K9" s="3"/>
    </row>
    <row r="10" spans="1:11" x14ac:dyDescent="0.15">
      <c r="A10" s="2" t="str">
        <f>'[11]Cumulative Stats'!A161</f>
        <v>Casarino</v>
      </c>
      <c r="B10" s="2" t="str">
        <f>'[11]Cumulative Stats'!B161</f>
        <v>NO</v>
      </c>
      <c r="C10" s="2">
        <f>'[11]Cumulative Stats'!C161</f>
        <v>63</v>
      </c>
      <c r="D10" s="53">
        <f>'[11]Cumulative Stats'!D161</f>
        <v>2551</v>
      </c>
      <c r="E10" s="10">
        <f>'[11]Cumulative Stats'!E161</f>
        <v>40.492063492063494</v>
      </c>
      <c r="F10" s="2">
        <f>'[11]Cumulative Stats'!F161</f>
        <v>60</v>
      </c>
      <c r="G10" s="2">
        <f>'[11]Cumulative Stats'!G161</f>
        <v>2</v>
      </c>
      <c r="H10" s="2">
        <f>'[11]Cumulative Stats'!H161</f>
        <v>0</v>
      </c>
      <c r="I10">
        <f>IF(C10&gt;2.5*PASSING!$B$1,1,0)</f>
        <v>1</v>
      </c>
      <c r="J10" s="3"/>
      <c r="K10" s="3"/>
    </row>
    <row r="11" spans="1:11" x14ac:dyDescent="0.15">
      <c r="A11" s="2" t="str">
        <f>'[7]Cumulative Stats'!A162</f>
        <v>Partridge</v>
      </c>
      <c r="B11" s="2" t="str">
        <f>'[7]Cumulative Stats'!B162</f>
        <v>LA</v>
      </c>
      <c r="C11" s="2">
        <f>'[7]Cumulative Stats'!C162</f>
        <v>81</v>
      </c>
      <c r="D11" s="53">
        <f>'[7]Cumulative Stats'!D162</f>
        <v>3243</v>
      </c>
      <c r="E11" s="10">
        <f>'[7]Cumulative Stats'!E162</f>
        <v>40.037037037037038</v>
      </c>
      <c r="F11" s="2">
        <f>'[7]Cumulative Stats'!F162</f>
        <v>65</v>
      </c>
      <c r="G11" s="2">
        <f>'[7]Cumulative Stats'!G162</f>
        <v>1</v>
      </c>
      <c r="H11" s="2">
        <f>'[7]Cumulative Stats'!H162</f>
        <v>0</v>
      </c>
      <c r="I11">
        <f>IF(C11&gt;2.5*PASSING!$B$1,1,0)</f>
        <v>1</v>
      </c>
      <c r="J11" s="3"/>
      <c r="K11" s="3"/>
    </row>
    <row r="12" spans="1:11" x14ac:dyDescent="0.15">
      <c r="A12" s="2" t="str">
        <f>'[16]Cumulative Stats'!A163</f>
        <v>Hartley</v>
      </c>
      <c r="B12" s="2" t="str">
        <f>'[16]Cumulative Stats'!B163</f>
        <v>SA</v>
      </c>
      <c r="C12" s="2">
        <f>'[16]Cumulative Stats'!C163</f>
        <v>69</v>
      </c>
      <c r="D12" s="2">
        <f>'[16]Cumulative Stats'!D163</f>
        <v>2722</v>
      </c>
      <c r="E12" s="10">
        <f>'[16]Cumulative Stats'!E163</f>
        <v>39.449275362318843</v>
      </c>
      <c r="F12" s="2">
        <f>'[16]Cumulative Stats'!F163</f>
        <v>76</v>
      </c>
      <c r="G12" s="2">
        <f>'[16]Cumulative Stats'!G163</f>
        <v>0</v>
      </c>
      <c r="H12" s="2">
        <f>'[16]Cumulative Stats'!H163</f>
        <v>0</v>
      </c>
      <c r="I12">
        <f>IF(C12&gt;2.5*PASSING!$B$1,1,0)</f>
        <v>1</v>
      </c>
      <c r="J12" s="3"/>
      <c r="K12" s="3"/>
    </row>
    <row r="13" spans="1:11" x14ac:dyDescent="0.15">
      <c r="A13" s="2" t="str">
        <f>'[13]Cumulative Stats'!A163</f>
        <v>deBruijn</v>
      </c>
      <c r="B13" s="2" t="str">
        <f>'[13]Cumulative Stats'!B163</f>
        <v>Okl</v>
      </c>
      <c r="C13" s="2">
        <f>'[13]Cumulative Stats'!C163</f>
        <v>86</v>
      </c>
      <c r="D13" s="53">
        <f>'[13]Cumulative Stats'!D163</f>
        <v>3363</v>
      </c>
      <c r="E13" s="10">
        <f>'[13]Cumulative Stats'!E163</f>
        <v>39.104651162790695</v>
      </c>
      <c r="F13" s="53">
        <f>'[13]Cumulative Stats'!F163</f>
        <v>64</v>
      </c>
      <c r="G13" s="53">
        <f>'[13]Cumulative Stats'!G163</f>
        <v>3</v>
      </c>
      <c r="H13" s="53">
        <f>'[13]Cumulative Stats'!H163</f>
        <v>0</v>
      </c>
      <c r="I13">
        <f>IF(C13&gt;2.5*PASSING!$B$1,1,0)</f>
        <v>1</v>
      </c>
      <c r="J13" s="3"/>
      <c r="K13" s="3"/>
    </row>
    <row r="14" spans="1:11" x14ac:dyDescent="0.15">
      <c r="A14" s="112" t="str">
        <f>'[2]Cumulative Stats'!A162</f>
        <v>Parsons</v>
      </c>
      <c r="B14" s="2" t="str">
        <f>'[2]Cumulative Stats'!B162</f>
        <v>Bir</v>
      </c>
      <c r="C14" s="2">
        <f>'[2]Cumulative Stats'!C162</f>
        <v>47</v>
      </c>
      <c r="D14" s="53">
        <f>'[2]Cumulative Stats'!D162</f>
        <v>1781</v>
      </c>
      <c r="E14" s="10">
        <f>'[2]Cumulative Stats'!E162</f>
        <v>37.893617021276597</v>
      </c>
      <c r="F14" s="53">
        <f>'[2]Cumulative Stats'!F162</f>
        <v>54</v>
      </c>
      <c r="G14" s="53">
        <f>'[2]Cumulative Stats'!G162</f>
        <v>0</v>
      </c>
      <c r="H14" s="53">
        <f>'[2]Cumulative Stats'!H162</f>
        <v>0</v>
      </c>
      <c r="I14">
        <f>IF(C14&gt;2.5*PASSING!$B$1,1,0)</f>
        <v>1</v>
      </c>
      <c r="J14" s="3"/>
      <c r="K14" s="3"/>
    </row>
    <row r="15" spans="1:11" x14ac:dyDescent="0.15">
      <c r="A15" s="2" t="str">
        <f>'[10]Cumulative Stats'!A162</f>
        <v>Grupp</v>
      </c>
      <c r="B15" s="2" t="str">
        <f>'[10]Cumulative Stats'!B162</f>
        <v>NJ</v>
      </c>
      <c r="C15" s="2">
        <f>'[10]Cumulative Stats'!C162</f>
        <v>57</v>
      </c>
      <c r="D15" s="53">
        <f>'[10]Cumulative Stats'!D162</f>
        <v>2151</v>
      </c>
      <c r="E15" s="10">
        <f>'[10]Cumulative Stats'!E162</f>
        <v>37.736842105263158</v>
      </c>
      <c r="F15" s="2">
        <f>'[10]Cumulative Stats'!F162</f>
        <v>60</v>
      </c>
      <c r="G15" s="2">
        <f>'[10]Cumulative Stats'!G162</f>
        <v>2</v>
      </c>
      <c r="H15" s="2">
        <f>'[10]Cumulative Stats'!H162</f>
        <v>0</v>
      </c>
      <c r="I15">
        <f>IF(C15&gt;2.5*PASSING!$B$1,1,0)</f>
        <v>1</v>
      </c>
      <c r="J15" s="3"/>
      <c r="K15" s="3"/>
    </row>
    <row r="16" spans="1:11" x14ac:dyDescent="0.15">
      <c r="A16" s="2" t="str">
        <f>'[18]Cumulative Stats'!A162</f>
        <v>Smigelsky</v>
      </c>
      <c r="B16" s="2" t="str">
        <f>'[18]Cumulative Stats'!B162</f>
        <v>Was</v>
      </c>
      <c r="C16" s="2">
        <f>'[18]Cumulative Stats'!C162</f>
        <v>53</v>
      </c>
      <c r="D16" s="53">
        <f>'[18]Cumulative Stats'!D162</f>
        <v>1989</v>
      </c>
      <c r="E16" s="10">
        <f>'[18]Cumulative Stats'!E162</f>
        <v>37.528301886792455</v>
      </c>
      <c r="F16" s="53">
        <f>'[18]Cumulative Stats'!F162</f>
        <v>60</v>
      </c>
      <c r="G16" s="53">
        <f>'[18]Cumulative Stats'!G162</f>
        <v>1</v>
      </c>
      <c r="H16" s="53">
        <f>'[18]Cumulative Stats'!H162</f>
        <v>0</v>
      </c>
      <c r="I16">
        <f>IF(C16&gt;2.5*PASSING!$B$1,1,0)</f>
        <v>1</v>
      </c>
      <c r="J16" s="3"/>
      <c r="K16" s="3"/>
    </row>
    <row r="17" spans="1:11" x14ac:dyDescent="0.15">
      <c r="A17" s="2" t="str">
        <f>'[4]Cumulative Stats'!A164</f>
        <v>Gortz</v>
      </c>
      <c r="B17" s="2" t="str">
        <f>'[4]Cumulative Stats'!B164</f>
        <v>Den</v>
      </c>
      <c r="C17" s="2">
        <f>'[4]Cumulative Stats'!C164</f>
        <v>32</v>
      </c>
      <c r="D17" s="53">
        <f>'[4]Cumulative Stats'!D164</f>
        <v>1354</v>
      </c>
      <c r="E17" s="10">
        <f>'[4]Cumulative Stats'!E164</f>
        <v>42.3125</v>
      </c>
      <c r="F17" s="53">
        <f>'[4]Cumulative Stats'!F164</f>
        <v>60</v>
      </c>
      <c r="G17" s="53">
        <f>'[4]Cumulative Stats'!G164</f>
        <v>0</v>
      </c>
      <c r="H17" s="53">
        <f>'[4]Cumulative Stats'!H164</f>
        <v>0</v>
      </c>
      <c r="I17">
        <f>IF(C17&gt;2.5*PASSING!$B$1,1,0)</f>
        <v>0</v>
      </c>
      <c r="J17" s="3"/>
      <c r="K17" s="3"/>
    </row>
    <row r="18" spans="1:11" x14ac:dyDescent="0.15">
      <c r="A18" s="2" t="str">
        <f>'[4]Cumulative Stats'!A167</f>
        <v>Speelman</v>
      </c>
      <c r="B18" s="2" t="str">
        <f>'[4]Cumulative Stats'!B167</f>
        <v>Den</v>
      </c>
      <c r="C18" s="2">
        <f>'[4]Cumulative Stats'!C167</f>
        <v>28</v>
      </c>
      <c r="D18" s="53">
        <f>'[4]Cumulative Stats'!D167</f>
        <v>1173</v>
      </c>
      <c r="E18" s="10">
        <f>'[4]Cumulative Stats'!E167</f>
        <v>41.892857142857146</v>
      </c>
      <c r="F18" s="53">
        <f>'[4]Cumulative Stats'!F167</f>
        <v>55</v>
      </c>
      <c r="G18" s="53">
        <f>'[4]Cumulative Stats'!G167</f>
        <v>0</v>
      </c>
      <c r="H18" s="53">
        <f>'[4]Cumulative Stats'!H167</f>
        <v>0</v>
      </c>
      <c r="I18">
        <f>IF(C18&gt;2.5*PASSING!$B$1,1,0)</f>
        <v>0</v>
      </c>
      <c r="J18" s="3"/>
      <c r="K18" s="3"/>
    </row>
    <row r="19" spans="1:11" x14ac:dyDescent="0.15">
      <c r="A19" s="2" t="str">
        <f>'[6]Cumulative Stats'!A164</f>
        <v>Mahfouz,R</v>
      </c>
      <c r="B19" s="2" t="str">
        <f>'[6]Cumulative Stats'!B164</f>
        <v>Jac</v>
      </c>
      <c r="C19" s="2">
        <f>'[6]Cumulative Stats'!C164</f>
        <v>1</v>
      </c>
      <c r="D19" s="2">
        <f>'[6]Cumulative Stats'!D164</f>
        <v>41</v>
      </c>
      <c r="E19" s="10">
        <f>'[6]Cumulative Stats'!E164</f>
        <v>41</v>
      </c>
      <c r="F19" s="2">
        <f>'[6]Cumulative Stats'!F164</f>
        <v>41</v>
      </c>
      <c r="G19" s="2">
        <f>'[6]Cumulative Stats'!G164</f>
        <v>0</v>
      </c>
      <c r="H19" s="2">
        <f>'[6]Cumulative Stats'!H164</f>
        <v>0</v>
      </c>
      <c r="I19">
        <f>IF(C19&gt;2.5*PASSING!$B$1,1,0)</f>
        <v>0</v>
      </c>
      <c r="J19" s="3"/>
      <c r="K19" s="3"/>
    </row>
    <row r="20" spans="1:11" x14ac:dyDescent="0.15">
      <c r="A20" s="2" t="str">
        <f>'[6]Cumulative Stats'!A162</f>
        <v>Franco,B</v>
      </c>
      <c r="B20" s="2" t="str">
        <f>'[6]Cumulative Stats'!B162</f>
        <v>Jac</v>
      </c>
      <c r="C20" s="2">
        <f>'[6]Cumulative Stats'!C162</f>
        <v>10</v>
      </c>
      <c r="D20" s="53">
        <f>'[6]Cumulative Stats'!D162</f>
        <v>393</v>
      </c>
      <c r="E20" s="10">
        <f>'[6]Cumulative Stats'!E162</f>
        <v>39.299999999999997</v>
      </c>
      <c r="F20" s="53">
        <f>'[6]Cumulative Stats'!F162</f>
        <v>50</v>
      </c>
      <c r="G20" s="53">
        <f>'[6]Cumulative Stats'!G162</f>
        <v>0</v>
      </c>
      <c r="H20" s="53">
        <f>'[6]Cumulative Stats'!H162</f>
        <v>0</v>
      </c>
      <c r="I20">
        <f>IF(C20&gt;2.5*PASSING!$B$1,1,0)</f>
        <v>0</v>
      </c>
      <c r="J20" s="3"/>
      <c r="K20" s="3"/>
    </row>
    <row r="21" spans="1:11" x14ac:dyDescent="0.15">
      <c r="A21" s="2" t="str">
        <f>'[6]Cumulative Stats'!A165</f>
        <v>Pierce</v>
      </c>
      <c r="B21" s="2" t="str">
        <f>'[6]Cumulative Stats'!B165</f>
        <v>Jac</v>
      </c>
      <c r="C21" s="2">
        <f>'[6]Cumulative Stats'!C165</f>
        <v>31</v>
      </c>
      <c r="D21" s="53">
        <f>'[6]Cumulative Stats'!D165</f>
        <v>1195</v>
      </c>
      <c r="E21" s="10">
        <f>'[6]Cumulative Stats'!E165</f>
        <v>38.548387096774192</v>
      </c>
      <c r="F21" s="53">
        <f>'[6]Cumulative Stats'!F165</f>
        <v>55</v>
      </c>
      <c r="G21" s="53">
        <f>'[6]Cumulative Stats'!G165</f>
        <v>0</v>
      </c>
      <c r="H21" s="53">
        <f>'[6]Cumulative Stats'!H165</f>
        <v>0</v>
      </c>
      <c r="I21">
        <f>IF(C21&gt;2.5*PASSING!$B$1,1,0)</f>
        <v>0</v>
      </c>
      <c r="J21" s="3"/>
      <c r="K21" s="3"/>
    </row>
    <row r="22" spans="1:11" x14ac:dyDescent="0.15">
      <c r="A22" s="2" t="str">
        <f>'[18]Cumulative Stats'!A161</f>
        <v>Moore</v>
      </c>
      <c r="B22" s="2" t="str">
        <f>'[18]Cumulative Stats'!B161</f>
        <v>Was</v>
      </c>
      <c r="C22" s="2">
        <f>'[18]Cumulative Stats'!C161</f>
        <v>20</v>
      </c>
      <c r="D22" s="53">
        <f>'[18]Cumulative Stats'!D161</f>
        <v>735</v>
      </c>
      <c r="E22" s="10">
        <f>'[18]Cumulative Stats'!E161</f>
        <v>36.75</v>
      </c>
      <c r="F22" s="2">
        <f>'[18]Cumulative Stats'!F161</f>
        <v>50</v>
      </c>
      <c r="G22" s="2">
        <f>'[18]Cumulative Stats'!G161</f>
        <v>0</v>
      </c>
      <c r="H22" s="2">
        <f>'[18]Cumulative Stats'!H161</f>
        <v>0</v>
      </c>
      <c r="I22">
        <f>IF(C22&gt;2.5*PASSING!$B$1,1,0)</f>
        <v>0</v>
      </c>
      <c r="J22" s="3"/>
      <c r="K22" s="3"/>
    </row>
    <row r="23" spans="1:11" x14ac:dyDescent="0.15">
      <c r="A23" s="2" t="str">
        <f>'[9]Cumulative Stats'!A162</f>
        <v>Greenwood,D</v>
      </c>
      <c r="B23" s="2" t="str">
        <f>'[9]Cumulative Stats'!B162</f>
        <v>Mch</v>
      </c>
      <c r="C23" s="2">
        <f>'[9]Cumulative Stats'!C162</f>
        <v>45</v>
      </c>
      <c r="D23" s="53">
        <f>'[9]Cumulative Stats'!D162</f>
        <v>1620</v>
      </c>
      <c r="E23" s="10">
        <f>'[9]Cumulative Stats'!E162</f>
        <v>36</v>
      </c>
      <c r="F23" s="53">
        <f>'[9]Cumulative Stats'!F162</f>
        <v>54</v>
      </c>
      <c r="G23" s="53">
        <f>'[9]Cumulative Stats'!G162</f>
        <v>1</v>
      </c>
      <c r="H23" s="53">
        <f>'[9]Cumulative Stats'!H162</f>
        <v>0</v>
      </c>
      <c r="I23">
        <f>IF(C23&gt;2.5*PASSING!$B$1,1,0)</f>
        <v>0</v>
      </c>
      <c r="J23" s="3"/>
      <c r="K23" s="3"/>
    </row>
    <row r="24" spans="1:11" x14ac:dyDescent="0.15">
      <c r="A24" s="2" t="str">
        <f>'[13]Cumulative Stats'!A162</f>
        <v>Boris</v>
      </c>
      <c r="B24" s="2" t="str">
        <f>'[13]Cumulative Stats'!B162</f>
        <v>Okl</v>
      </c>
      <c r="C24" s="2">
        <f>'[13]Cumulative Stats'!C162</f>
        <v>12</v>
      </c>
      <c r="D24" s="53">
        <f>'[13]Cumulative Stats'!D162</f>
        <v>430</v>
      </c>
      <c r="E24" s="10">
        <f>'[13]Cumulative Stats'!E162</f>
        <v>35.833333333333336</v>
      </c>
      <c r="F24" s="53">
        <f>'[13]Cumulative Stats'!F162</f>
        <v>54</v>
      </c>
      <c r="G24" s="53">
        <f>'[13]Cumulative Stats'!G162</f>
        <v>2</v>
      </c>
      <c r="H24" s="53">
        <f>'[13]Cumulative Stats'!H162</f>
        <v>0</v>
      </c>
      <c r="I24">
        <f>IF(C24&gt;2.5*PASSING!$B$1,1,0)</f>
        <v>0</v>
      </c>
      <c r="J24" s="3"/>
      <c r="K24" s="3"/>
    </row>
    <row r="25" spans="1:11" x14ac:dyDescent="0.15">
      <c r="A25" s="112" t="str">
        <f>'[16]Cumulative Stats'!A165</f>
        <v>Pryor</v>
      </c>
      <c r="B25" s="2" t="str">
        <f>'[16]Cumulative Stats'!B165</f>
        <v>SA</v>
      </c>
      <c r="C25" s="2">
        <f>'[16]Cumulative Stats'!C165</f>
        <v>19</v>
      </c>
      <c r="D25" s="2">
        <f>'[16]Cumulative Stats'!D165</f>
        <v>666</v>
      </c>
      <c r="E25" s="10">
        <f>'[16]Cumulative Stats'!E165</f>
        <v>35.05263157894737</v>
      </c>
      <c r="F25" s="2">
        <f>'[16]Cumulative Stats'!F165</f>
        <v>48</v>
      </c>
      <c r="G25" s="2">
        <f>'[16]Cumulative Stats'!G165</f>
        <v>0</v>
      </c>
      <c r="H25" s="2">
        <f>'[16]Cumulative Stats'!H165</f>
        <v>0</v>
      </c>
      <c r="I25">
        <f>IF(C25&gt;2.5*PASSING!$B$1,1,0)</f>
        <v>0</v>
      </c>
      <c r="J25" s="3"/>
      <c r="K25" s="3"/>
    </row>
    <row r="26" spans="1:11" x14ac:dyDescent="0.15">
      <c r="A26" s="2" t="str">
        <f>'[6]Cumulative Stats'!A163</f>
        <v>Hendley</v>
      </c>
      <c r="B26" s="2" t="str">
        <f>'[6]Cumulative Stats'!B163</f>
        <v>Jac</v>
      </c>
      <c r="C26" s="2">
        <f>'[6]Cumulative Stats'!C163</f>
        <v>12</v>
      </c>
      <c r="D26" s="53">
        <f>'[6]Cumulative Stats'!D163</f>
        <v>420</v>
      </c>
      <c r="E26" s="10">
        <f>'[6]Cumulative Stats'!E163</f>
        <v>35</v>
      </c>
      <c r="F26" s="53">
        <f>'[6]Cumulative Stats'!F163</f>
        <v>48</v>
      </c>
      <c r="G26" s="53">
        <f>'[6]Cumulative Stats'!G163</f>
        <v>1</v>
      </c>
      <c r="H26" s="53">
        <f>'[6]Cumulative Stats'!H163</f>
        <v>0</v>
      </c>
      <c r="I26">
        <f>IF(C26&gt;2.5*PASSING!$B$1,1,0)</f>
        <v>0</v>
      </c>
      <c r="J26" s="3"/>
      <c r="K26" s="3"/>
    </row>
    <row r="27" spans="1:11" x14ac:dyDescent="0.15">
      <c r="A27" s="2" t="str">
        <f>'[4]Cumulative Stats'!A165</f>
        <v>Hobart,K</v>
      </c>
      <c r="B27" s="2" t="str">
        <f>'[4]Cumulative Stats'!B165</f>
        <v>Den</v>
      </c>
      <c r="C27" s="2">
        <f>'[4]Cumulative Stats'!C165</f>
        <v>7</v>
      </c>
      <c r="D27" s="53">
        <f>'[4]Cumulative Stats'!D165</f>
        <v>243</v>
      </c>
      <c r="E27" s="10">
        <f>'[4]Cumulative Stats'!E165</f>
        <v>34.714285714285715</v>
      </c>
      <c r="F27" s="53">
        <f>'[4]Cumulative Stats'!F165</f>
        <v>48</v>
      </c>
      <c r="G27" s="53">
        <f>'[4]Cumulative Stats'!G165</f>
        <v>0</v>
      </c>
      <c r="H27" s="53">
        <f>'[4]Cumulative Stats'!H165</f>
        <v>0</v>
      </c>
      <c r="I27">
        <f>IF(C27&gt;2.5*PASSING!$B$1,1,0)</f>
        <v>0</v>
      </c>
      <c r="J27" s="3"/>
      <c r="K27" s="3"/>
    </row>
    <row r="28" spans="1:11" x14ac:dyDescent="0.15">
      <c r="A28" s="2" t="str">
        <f>'[9]Cumulative Stats'!A164</f>
        <v>Mack</v>
      </c>
      <c r="B28" s="2" t="str">
        <f>'[9]Cumulative Stats'!B164</f>
        <v>Mch</v>
      </c>
      <c r="C28" s="2">
        <f>'[9]Cumulative Stats'!C164</f>
        <v>9</v>
      </c>
      <c r="D28" s="53">
        <f>'[9]Cumulative Stats'!D164</f>
        <v>297</v>
      </c>
      <c r="E28" s="10">
        <f>'[9]Cumulative Stats'!E164</f>
        <v>33</v>
      </c>
      <c r="F28" s="53">
        <f>'[9]Cumulative Stats'!F164</f>
        <v>45</v>
      </c>
      <c r="G28" s="53">
        <f>'[9]Cumulative Stats'!G164</f>
        <v>0</v>
      </c>
      <c r="H28" s="53">
        <f>'[9]Cumulative Stats'!H164</f>
        <v>0</v>
      </c>
      <c r="I28">
        <f>IF(C28&gt;2.5*PASSING!$B$1,1,0)</f>
        <v>0</v>
      </c>
      <c r="J28" s="3"/>
      <c r="K28" s="3"/>
    </row>
    <row r="29" spans="1:11" x14ac:dyDescent="0.15">
      <c r="A29" s="2" t="str">
        <f>'[6]Cumulative Stats'!A161</f>
        <v>Brockhaus</v>
      </c>
      <c r="B29" s="2" t="str">
        <f>'[6]Cumulative Stats'!B161</f>
        <v>Jac</v>
      </c>
      <c r="C29" s="2">
        <f>'[6]Cumulative Stats'!C161</f>
        <v>10</v>
      </c>
      <c r="D29" s="2">
        <f>'[6]Cumulative Stats'!D161</f>
        <v>324</v>
      </c>
      <c r="E29" s="10">
        <f>'[6]Cumulative Stats'!E161</f>
        <v>32.4</v>
      </c>
      <c r="F29" s="2">
        <f>'[6]Cumulative Stats'!F161</f>
        <v>45</v>
      </c>
      <c r="G29" s="2">
        <f>'[6]Cumulative Stats'!G161</f>
        <v>0</v>
      </c>
      <c r="H29" s="2">
        <f>'[6]Cumulative Stats'!H161</f>
        <v>0</v>
      </c>
      <c r="I29">
        <f>IF(C29&gt;2.5*PASSING!$B$1,1,0)</f>
        <v>0</v>
      </c>
      <c r="J29" s="3"/>
      <c r="K29" s="3"/>
    </row>
    <row r="30" spans="1:11" x14ac:dyDescent="0.15">
      <c r="A30" s="2" t="str">
        <f>'[9]Cumulative Stats'!A161</f>
        <v>Bojovic,N</v>
      </c>
      <c r="B30" s="2" t="str">
        <f>'[9]Cumulative Stats'!B161</f>
        <v>Mch</v>
      </c>
      <c r="C30" s="2">
        <f>'[9]Cumulative Stats'!C161</f>
        <v>7</v>
      </c>
      <c r="D30" s="53">
        <f>'[9]Cumulative Stats'!D161</f>
        <v>225</v>
      </c>
      <c r="E30" s="10">
        <f>'[9]Cumulative Stats'!E161</f>
        <v>32.142857142857146</v>
      </c>
      <c r="F30" s="53">
        <f>'[9]Cumulative Stats'!F161</f>
        <v>48</v>
      </c>
      <c r="G30" s="53">
        <f>'[9]Cumulative Stats'!G161</f>
        <v>0</v>
      </c>
      <c r="H30" s="53">
        <f>'[9]Cumulative Stats'!H161</f>
        <v>0</v>
      </c>
      <c r="I30">
        <f>IF(C30&gt;2.5*PASSING!$B$1,1,0)</f>
        <v>0</v>
      </c>
      <c r="J30" s="3"/>
      <c r="K30" s="3"/>
    </row>
    <row r="31" spans="1:11" x14ac:dyDescent="0.15">
      <c r="A31" s="2" t="str">
        <f>'[10]Cumulative Stats'!A161</f>
        <v>Cutts</v>
      </c>
      <c r="B31" s="2" t="str">
        <f>'[10]Cumulative Stats'!B161</f>
        <v>NJ</v>
      </c>
      <c r="C31" s="2">
        <f>'[10]Cumulative Stats'!C161</f>
        <v>13</v>
      </c>
      <c r="D31" s="53">
        <f>'[10]Cumulative Stats'!D161</f>
        <v>391</v>
      </c>
      <c r="E31" s="10">
        <f>'[10]Cumulative Stats'!E161</f>
        <v>30.076923076923077</v>
      </c>
      <c r="F31" s="2">
        <f>'[10]Cumulative Stats'!F161</f>
        <v>42</v>
      </c>
      <c r="G31" s="2">
        <f>'[10]Cumulative Stats'!G161</f>
        <v>0</v>
      </c>
      <c r="H31" s="2">
        <f>'[10]Cumulative Stats'!H161</f>
        <v>0</v>
      </c>
      <c r="I31">
        <f>IF(C31&gt;2.5*PASSING!$B$1,1,0)</f>
        <v>0</v>
      </c>
      <c r="J31" s="3"/>
      <c r="K31" s="3"/>
    </row>
    <row r="32" spans="1:11" x14ac:dyDescent="0.15">
      <c r="A32" s="2" t="str">
        <f>'[16]Cumulative Stats'!A164</f>
        <v>Mike-Mayer</v>
      </c>
      <c r="B32" s="2" t="str">
        <f>'[16]Cumulative Stats'!B164</f>
        <v>SA</v>
      </c>
      <c r="C32" s="2">
        <f>'[16]Cumulative Stats'!C164</f>
        <v>1</v>
      </c>
      <c r="D32" s="53">
        <f>'[16]Cumulative Stats'!D164</f>
        <v>18</v>
      </c>
      <c r="E32" s="10">
        <f>'[16]Cumulative Stats'!E164</f>
        <v>18</v>
      </c>
      <c r="F32" s="53">
        <f>'[16]Cumulative Stats'!F164</f>
        <v>18</v>
      </c>
      <c r="G32" s="53">
        <f>'[16]Cumulative Stats'!G164</f>
        <v>0</v>
      </c>
      <c r="H32" s="53">
        <f>'[16]Cumulative Stats'!H164</f>
        <v>0</v>
      </c>
      <c r="I32">
        <f>IF(C32&gt;2.5*PASSING!$B$1,1,0)</f>
        <v>0</v>
      </c>
      <c r="J32" s="3"/>
      <c r="K32" s="3"/>
    </row>
    <row r="33" spans="1:11" x14ac:dyDescent="0.15">
      <c r="A33" s="2" t="str">
        <f>'[4]Cumulative Stats'!A166</f>
        <v>Mortensen,F</v>
      </c>
      <c r="B33" s="2" t="str">
        <f>'[4]Cumulative Stats'!B166</f>
        <v>Den</v>
      </c>
      <c r="C33" s="2">
        <f>'[4]Cumulative Stats'!C166</f>
        <v>2</v>
      </c>
      <c r="D33" s="53">
        <f>'[4]Cumulative Stats'!D166</f>
        <v>35</v>
      </c>
      <c r="E33" s="10">
        <f>'[4]Cumulative Stats'!E166</f>
        <v>17.5</v>
      </c>
      <c r="F33" s="2">
        <f>'[4]Cumulative Stats'!F166</f>
        <v>21</v>
      </c>
      <c r="G33" s="2">
        <f>'[4]Cumulative Stats'!G166</f>
        <v>0</v>
      </c>
      <c r="H33" s="2">
        <f>'[4]Cumulative Stats'!H166</f>
        <v>0</v>
      </c>
      <c r="I33">
        <f>IF(C33&gt;2.5*PASSING!$B$1,1,0)</f>
        <v>0</v>
      </c>
      <c r="J33" s="3"/>
      <c r="K33" s="3"/>
    </row>
    <row r="34" spans="1:11" x14ac:dyDescent="0.15">
      <c r="A34" s="2" t="str">
        <f>'[13]Cumulative Stats'!A164</f>
        <v>Herrera</v>
      </c>
      <c r="B34" s="2" t="str">
        <f>'[13]Cumulative Stats'!B164</f>
        <v>Okl</v>
      </c>
      <c r="C34" s="2">
        <f>'[13]Cumulative Stats'!C164</f>
        <v>0</v>
      </c>
      <c r="D34" s="53">
        <f>'[13]Cumulative Stats'!D164</f>
        <v>0</v>
      </c>
      <c r="E34" s="10">
        <f>'[13]Cumulative Stats'!E164</f>
        <v>0</v>
      </c>
      <c r="F34" s="53">
        <f>'[13]Cumulative Stats'!F164</f>
        <v>0</v>
      </c>
      <c r="G34" s="53">
        <f>'[13]Cumulative Stats'!G164</f>
        <v>0</v>
      </c>
      <c r="H34" s="53">
        <f>'[13]Cumulative Stats'!H164</f>
        <v>0</v>
      </c>
      <c r="I34">
        <f>IF(C34&gt;2.5*PASSING!$B$1,1,0)</f>
        <v>0</v>
      </c>
      <c r="J34" s="3"/>
      <c r="K34" s="3"/>
    </row>
    <row r="35" spans="1:11" x14ac:dyDescent="0.15">
      <c r="A35" s="112"/>
      <c r="B35" s="2"/>
      <c r="C35" s="2"/>
      <c r="D35" s="53"/>
      <c r="E35" s="10"/>
      <c r="F35" s="2"/>
      <c r="G35" s="2"/>
      <c r="H35" s="2"/>
      <c r="I35">
        <f>IF(C35&gt;2.5*PASSING!$B$1,1,0)</f>
        <v>0</v>
      </c>
      <c r="J35" s="3"/>
      <c r="K35" s="3"/>
    </row>
    <row r="36" spans="1:11" x14ac:dyDescent="0.15">
      <c r="A36" s="112"/>
      <c r="B36" s="2"/>
      <c r="C36" s="2"/>
      <c r="D36" s="2"/>
      <c r="E36" s="10"/>
      <c r="F36" s="53"/>
      <c r="G36" s="53"/>
      <c r="H36" s="53"/>
      <c r="I36">
        <f>IF(C36&gt;2.5*PASSING!$B$1,1,0)</f>
        <v>0</v>
      </c>
      <c r="J36" s="3"/>
      <c r="K36" s="3"/>
    </row>
    <row r="37" spans="1:11" x14ac:dyDescent="0.15">
      <c r="A37" s="2"/>
      <c r="B37" s="2"/>
      <c r="C37" s="2"/>
      <c r="D37" s="53"/>
      <c r="E37" s="10"/>
      <c r="F37" s="2"/>
      <c r="G37" s="2"/>
      <c r="H37" s="2"/>
      <c r="I37">
        <f>IF(C37&gt;2.5*PASSING!$B$1,1,0)</f>
        <v>0</v>
      </c>
      <c r="J37" s="3"/>
      <c r="K37" s="3"/>
    </row>
    <row r="38" spans="1:11" x14ac:dyDescent="0.15">
      <c r="A38" s="2"/>
      <c r="B38" s="2"/>
      <c r="C38" s="2"/>
      <c r="D38" s="2"/>
      <c r="E38" s="10"/>
      <c r="F38" s="2"/>
      <c r="G38" s="2"/>
      <c r="H38" s="2"/>
      <c r="I38">
        <f>IF(C38&gt;2.5*PASSING!$B$1,1,0)</f>
        <v>0</v>
      </c>
      <c r="J38" s="3"/>
      <c r="K38" s="3"/>
    </row>
    <row r="39" spans="1:11" x14ac:dyDescent="0.15">
      <c r="A39" s="2"/>
      <c r="B39" s="2"/>
      <c r="C39" s="2"/>
      <c r="D39" s="53"/>
      <c r="E39" s="10"/>
      <c r="F39" s="2"/>
      <c r="G39" s="2"/>
      <c r="H39" s="2"/>
      <c r="I39">
        <f>IF(C39&gt;2.5*PASSING!$B$1,1,0)</f>
        <v>0</v>
      </c>
      <c r="J39" s="3"/>
      <c r="K39" s="3"/>
    </row>
    <row r="40" spans="1:11" x14ac:dyDescent="0.15">
      <c r="A40" s="2"/>
      <c r="B40" s="2"/>
      <c r="C40" s="2"/>
      <c r="D40" s="53"/>
      <c r="E40" s="10"/>
      <c r="F40" s="53"/>
      <c r="G40" s="53"/>
      <c r="H40" s="53"/>
      <c r="I40">
        <f>IF(C40&gt;2.5*PASSING!$B$1,1,0)</f>
        <v>0</v>
      </c>
      <c r="J40" s="3"/>
      <c r="K40" s="3"/>
    </row>
    <row r="41" spans="1:11" x14ac:dyDescent="0.15">
      <c r="A41" s="2"/>
      <c r="B41" s="2"/>
      <c r="C41" s="2"/>
      <c r="D41" s="53"/>
      <c r="E41" s="10"/>
      <c r="F41" s="2"/>
      <c r="G41" s="2"/>
      <c r="H41" s="2"/>
      <c r="I41">
        <f>IF(C41&gt;2.5*PASSING!$B$1,1,0)</f>
        <v>0</v>
      </c>
      <c r="J41" s="3"/>
      <c r="K41" s="3"/>
    </row>
    <row r="42" spans="1:11" x14ac:dyDescent="0.15">
      <c r="A42" s="2"/>
      <c r="B42" s="2"/>
      <c r="C42" s="2"/>
      <c r="D42" s="53"/>
      <c r="E42" s="10"/>
      <c r="F42" s="53"/>
      <c r="G42" s="53"/>
      <c r="H42" s="53"/>
      <c r="I42">
        <f>IF(C42&gt;2.5*PASSING!$B$1,1,0)</f>
        <v>0</v>
      </c>
      <c r="J42" s="3"/>
      <c r="K42" s="3"/>
    </row>
    <row r="43" spans="1:11" x14ac:dyDescent="0.15">
      <c r="A43" s="2"/>
      <c r="B43" s="2"/>
      <c r="C43" s="2"/>
      <c r="D43" s="53"/>
      <c r="E43" s="10"/>
      <c r="F43" s="53"/>
      <c r="G43" s="53"/>
      <c r="H43" s="53"/>
      <c r="I43">
        <f>IF(C43&gt;2.5*PASSING!$B$1,1,0)</f>
        <v>0</v>
      </c>
      <c r="J43" s="3"/>
      <c r="K43" s="3"/>
    </row>
    <row r="44" spans="1:11" x14ac:dyDescent="0.15">
      <c r="A44" s="112"/>
      <c r="B44" s="2"/>
      <c r="C44" s="2"/>
      <c r="D44" s="53"/>
      <c r="E44" s="10"/>
      <c r="F44" s="53"/>
      <c r="G44" s="53"/>
      <c r="H44" s="53"/>
      <c r="J44" s="3"/>
      <c r="K44" s="3"/>
    </row>
    <row r="45" spans="1:11" x14ac:dyDescent="0.15">
      <c r="A45" s="2"/>
      <c r="B45" s="2"/>
      <c r="C45" s="2">
        <f>SUM(C2:C43)</f>
        <v>1279</v>
      </c>
      <c r="D45" s="2">
        <f>SUM(D2:D43)</f>
        <v>50930</v>
      </c>
      <c r="E45" s="10"/>
      <c r="F45" s="53"/>
      <c r="G45" s="2">
        <f>SUM(G2:G43)</f>
        <v>15</v>
      </c>
      <c r="H45" s="53"/>
      <c r="J45" s="3"/>
      <c r="K45" s="3"/>
    </row>
    <row r="46" spans="1:11" x14ac:dyDescent="0.15">
      <c r="A46" s="43"/>
      <c r="B46" s="43"/>
      <c r="C46" s="43">
        <f>+C45+G45</f>
        <v>1294</v>
      </c>
      <c r="D46" s="43">
        <f>+D45/C46</f>
        <v>39.358578052550229</v>
      </c>
      <c r="E46" s="10"/>
      <c r="F46" s="43"/>
      <c r="G46" s="43">
        <v>18</v>
      </c>
      <c r="H46" s="43"/>
      <c r="J46" s="3"/>
      <c r="K46" s="3"/>
    </row>
    <row r="47" spans="1:11" x14ac:dyDescent="0.15">
      <c r="A47" s="43"/>
      <c r="B47" s="43"/>
      <c r="C47" s="43"/>
      <c r="D47" s="43"/>
      <c r="E47" s="10"/>
      <c r="F47" s="43"/>
      <c r="G47" s="43"/>
      <c r="H47" s="43"/>
      <c r="J47" s="3"/>
      <c r="K47" s="3"/>
    </row>
    <row r="50" spans="1:8" x14ac:dyDescent="0.15">
      <c r="A50" t="s">
        <v>223</v>
      </c>
    </row>
    <row r="51" spans="1:8" x14ac:dyDescent="0.15">
      <c r="C51" s="7" t="s">
        <v>78</v>
      </c>
      <c r="D51" s="7" t="s">
        <v>88</v>
      </c>
      <c r="E51" s="7" t="s">
        <v>57</v>
      </c>
      <c r="F51" s="7" t="s">
        <v>66</v>
      </c>
      <c r="G51" s="7" t="s">
        <v>89</v>
      </c>
      <c r="H51" s="7" t="s">
        <v>60</v>
      </c>
    </row>
    <row r="52" spans="1:8" x14ac:dyDescent="0.15">
      <c r="A52" s="112" t="str">
        <f>'[2]Cumulative Stats'!A161</f>
        <v>Johnston</v>
      </c>
      <c r="B52" s="112" t="str">
        <f>'[2]Cumulative Stats'!B161</f>
        <v>Bir</v>
      </c>
      <c r="C52" s="112">
        <f>'[2]Cumulative Stats'!C161</f>
        <v>32</v>
      </c>
      <c r="D52" s="112">
        <f>'[2]Cumulative Stats'!D161</f>
        <v>1271</v>
      </c>
      <c r="E52" s="112">
        <f>'[2]Cumulative Stats'!E161</f>
        <v>39.71875</v>
      </c>
      <c r="F52" s="112">
        <f>'[2]Cumulative Stats'!F161</f>
        <v>59</v>
      </c>
      <c r="G52" s="112">
        <f>'[2]Cumulative Stats'!G161</f>
        <v>0</v>
      </c>
      <c r="H52" s="112">
        <f>'[2]Cumulative Stats'!H161</f>
        <v>0</v>
      </c>
    </row>
    <row r="53" spans="1:8" x14ac:dyDescent="0.15">
      <c r="A53" s="112" t="str">
        <f>'[9]Cumulative Stats'!A163</f>
        <v>Johnston</v>
      </c>
      <c r="B53" s="112" t="str">
        <f>'[9]Cumulative Stats'!B163</f>
        <v>Mch</v>
      </c>
      <c r="C53" s="112">
        <f>'[9]Cumulative Stats'!C163</f>
        <v>17</v>
      </c>
      <c r="D53" s="112">
        <f>'[9]Cumulative Stats'!D163</f>
        <v>739</v>
      </c>
      <c r="E53" s="112">
        <f>'[9]Cumulative Stats'!E163</f>
        <v>43.470588235294116</v>
      </c>
      <c r="F53" s="112">
        <f>'[9]Cumulative Stats'!F163</f>
        <v>54</v>
      </c>
      <c r="G53" s="112">
        <f>'[9]Cumulative Stats'!G163</f>
        <v>0</v>
      </c>
      <c r="H53" s="112">
        <f>'[9]Cumulative Stats'!H163</f>
        <v>0</v>
      </c>
    </row>
    <row r="54" spans="1:8" x14ac:dyDescent="0.15">
      <c r="B54" t="s">
        <v>96</v>
      </c>
      <c r="C54">
        <f>+C53+C52</f>
        <v>49</v>
      </c>
      <c r="D54">
        <f>+D53+D52</f>
        <v>2010</v>
      </c>
      <c r="E54">
        <f>+D54/C54</f>
        <v>41.020408163265309</v>
      </c>
      <c r="F54">
        <f>MAX(F52:F53)</f>
        <v>59</v>
      </c>
      <c r="G54">
        <f>+G53+G52</f>
        <v>0</v>
      </c>
      <c r="H54">
        <f>+H53+H52</f>
        <v>0</v>
      </c>
    </row>
  </sheetData>
  <sortState xmlns:xlrd2="http://schemas.microsoft.com/office/spreadsheetml/2017/richdata2" ref="A2:I44">
    <sortCondition descending="1" ref="I2:I44"/>
    <sortCondition descending="1" ref="E2:E44"/>
    <sortCondition ref="A2:A44"/>
  </sortState>
  <phoneticPr fontId="2" type="noConversion"/>
  <conditionalFormatting sqref="A2:H11">
    <cfRule type="expression" dxfId="15" priority="1">
      <formula>MOD(ROW(),1)=0</formula>
    </cfRule>
  </conditionalFormatting>
  <pageMargins left="0.75" right="0.75" top="1" bottom="1" header="0.5" footer="0.5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Punting">
                <anchor moveWithCells="1" sizeWithCells="1">
                  <from>
                    <xdr:col>11</xdr:col>
                    <xdr:colOff>317500</xdr:colOff>
                    <xdr:row>2</xdr:row>
                    <xdr:rowOff>88900</xdr:rowOff>
                  </from>
                  <to>
                    <xdr:col>12</xdr:col>
                    <xdr:colOff>558800</xdr:colOff>
                    <xdr:row>8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144"/>
  <sheetViews>
    <sheetView zoomScale="125" zoomScaleNormal="125" zoomScalePageLayoutView="125" workbookViewId="0">
      <pane ySplit="1" topLeftCell="A2" activePane="bottomLeft" state="frozen"/>
      <selection pane="bottomLeft"/>
    </sheetView>
  </sheetViews>
  <sheetFormatPr baseColWidth="10" defaultColWidth="8.83203125" defaultRowHeight="13" x14ac:dyDescent="0.15"/>
  <cols>
    <col min="1" max="1" width="14.83203125" customWidth="1"/>
    <col min="2" max="2" width="8.6640625" customWidth="1"/>
    <col min="3" max="3" width="5" customWidth="1"/>
    <col min="4" max="4" width="4.83203125" customWidth="1"/>
    <col min="5" max="5" width="5.6640625" customWidth="1"/>
    <col min="6" max="6" width="5.83203125" customWidth="1"/>
    <col min="7" max="7" width="6.33203125" customWidth="1"/>
    <col min="8" max="8" width="5.1640625" customWidth="1"/>
    <col min="9" max="9" width="5.33203125" customWidth="1"/>
  </cols>
  <sheetData>
    <row r="1" spans="1:15" x14ac:dyDescent="0.15">
      <c r="A1" s="2" t="s">
        <v>90</v>
      </c>
      <c r="C1" s="7" t="s">
        <v>78</v>
      </c>
      <c r="D1" s="7" t="s">
        <v>91</v>
      </c>
      <c r="E1" s="7" t="s">
        <v>88</v>
      </c>
      <c r="F1" s="7" t="s">
        <v>57</v>
      </c>
      <c r="G1" s="7" t="s">
        <v>66</v>
      </c>
      <c r="H1" s="7" t="s">
        <v>59</v>
      </c>
      <c r="I1" s="7" t="s">
        <v>60</v>
      </c>
      <c r="M1" s="2" t="s">
        <v>128</v>
      </c>
      <c r="N1" s="2"/>
    </row>
    <row r="2" spans="1:15" x14ac:dyDescent="0.15">
      <c r="A2" s="2" t="str">
        <f>'[4]Cumulative Stats'!A141</f>
        <v>Martin</v>
      </c>
      <c r="B2" s="2" t="str">
        <f>'[4]Cumulative Stats'!B141</f>
        <v>Den</v>
      </c>
      <c r="C2" s="2">
        <f>'[4]Cumulative Stats'!C141</f>
        <v>26</v>
      </c>
      <c r="D2" s="2">
        <f>'[4]Cumulative Stats'!D141</f>
        <v>6</v>
      </c>
      <c r="E2" s="2">
        <f>'[4]Cumulative Stats'!E141</f>
        <v>383</v>
      </c>
      <c r="F2" s="10">
        <f>'[4]Cumulative Stats'!F141</f>
        <v>14.73076923076923</v>
      </c>
      <c r="G2" s="2">
        <f>'[4]Cumulative Stats'!G141</f>
        <v>62</v>
      </c>
      <c r="H2" s="2">
        <f>'[4]Cumulative Stats'!H141</f>
        <v>0</v>
      </c>
      <c r="I2" s="2">
        <f>'[4]Cumulative Stats'!I141</f>
        <v>3</v>
      </c>
      <c r="J2">
        <f>IF(C2&gt;=PASSING!$B$1*1.25,1,0)</f>
        <v>1</v>
      </c>
      <c r="K2">
        <f t="shared" ref="K2:K33" si="0">IF(C2+D2&gt;0,1,0)</f>
        <v>1</v>
      </c>
      <c r="M2" s="2" t="s">
        <v>117</v>
      </c>
      <c r="N2" s="2" t="s">
        <v>118</v>
      </c>
    </row>
    <row r="3" spans="1:15" x14ac:dyDescent="0.15">
      <c r="A3" s="2" t="str">
        <f>'[5]Cumulative Stats'!A139</f>
        <v>McNeil</v>
      </c>
      <c r="B3" s="2" t="str">
        <f>'[5]Cumulative Stats'!B139</f>
        <v>Hou</v>
      </c>
      <c r="C3" s="2">
        <f>'[5]Cumulative Stats'!C139</f>
        <v>36</v>
      </c>
      <c r="D3" s="2">
        <f>'[5]Cumulative Stats'!D139</f>
        <v>3</v>
      </c>
      <c r="E3" s="2">
        <f>'[5]Cumulative Stats'!E139</f>
        <v>498</v>
      </c>
      <c r="F3" s="10">
        <f>'[5]Cumulative Stats'!F139</f>
        <v>13.833333333333334</v>
      </c>
      <c r="G3" s="2">
        <f>'[5]Cumulative Stats'!G139</f>
        <v>60</v>
      </c>
      <c r="H3" s="2">
        <f>'[5]Cumulative Stats'!H139</f>
        <v>1</v>
      </c>
      <c r="I3" s="2">
        <f>'[5]Cumulative Stats'!I139</f>
        <v>2</v>
      </c>
      <c r="J3">
        <f>IF(C3&gt;=PASSING!$B$1*1.25,1,0)</f>
        <v>1</v>
      </c>
      <c r="K3">
        <f t="shared" si="0"/>
        <v>1</v>
      </c>
      <c r="M3">
        <f>SUM(D2:D133)</f>
        <v>218</v>
      </c>
    </row>
    <row r="4" spans="1:15" x14ac:dyDescent="0.15">
      <c r="A4" s="2" t="str">
        <f>'[1]Cumulative Stats'!A136</f>
        <v>Brown,E</v>
      </c>
      <c r="B4" s="2" t="str">
        <f>'[1]Cumulative Stats'!B136</f>
        <v>Arz</v>
      </c>
      <c r="C4" s="2">
        <f>'[1]Cumulative Stats'!C136</f>
        <v>29</v>
      </c>
      <c r="D4" s="2">
        <f>'[1]Cumulative Stats'!D136</f>
        <v>16</v>
      </c>
      <c r="E4" s="2">
        <f>'[1]Cumulative Stats'!E136</f>
        <v>312</v>
      </c>
      <c r="F4" s="10">
        <f>'[1]Cumulative Stats'!F136</f>
        <v>10.758620689655173</v>
      </c>
      <c r="G4" s="2">
        <f>'[1]Cumulative Stats'!G136</f>
        <v>51</v>
      </c>
      <c r="H4" s="2">
        <f>'[1]Cumulative Stats'!H136</f>
        <v>0</v>
      </c>
      <c r="I4" s="2">
        <f>'[1]Cumulative Stats'!I136</f>
        <v>1</v>
      </c>
      <c r="J4">
        <f>IF(C4&gt;=PASSING!$B$1*1.25,1,0)</f>
        <v>1</v>
      </c>
      <c r="K4">
        <f t="shared" si="0"/>
        <v>1</v>
      </c>
      <c r="M4" s="13">
        <f>+M3/'TEAM OFFENSE'!D1</f>
        <v>1.345679012345679</v>
      </c>
      <c r="N4" s="13">
        <f>+N3/128</f>
        <v>0</v>
      </c>
      <c r="O4" t="s">
        <v>129</v>
      </c>
    </row>
    <row r="5" spans="1:15" x14ac:dyDescent="0.15">
      <c r="A5" s="2" t="str">
        <f>'[17]Cumulative Stats'!A137</f>
        <v>Bailey</v>
      </c>
      <c r="B5" s="2" t="str">
        <f>'[17]Cumulative Stats'!B137</f>
        <v>TB</v>
      </c>
      <c r="C5" s="2">
        <f>'[17]Cumulative Stats'!C137</f>
        <v>48</v>
      </c>
      <c r="D5" s="2">
        <f>'[17]Cumulative Stats'!D137</f>
        <v>1</v>
      </c>
      <c r="E5" s="2">
        <f>'[17]Cumulative Stats'!E137</f>
        <v>407</v>
      </c>
      <c r="F5" s="10">
        <f>'[17]Cumulative Stats'!F137</f>
        <v>8.4791666666666661</v>
      </c>
      <c r="G5" s="2">
        <f>'[17]Cumulative Stats'!G137</f>
        <v>48</v>
      </c>
      <c r="H5" s="2">
        <f>'[17]Cumulative Stats'!H137</f>
        <v>0</v>
      </c>
      <c r="I5" s="2">
        <f>'[17]Cumulative Stats'!I137</f>
        <v>1</v>
      </c>
      <c r="J5">
        <f>IF(C5&gt;=PASSING!$B$1*1.25,1,0)</f>
        <v>1</v>
      </c>
      <c r="K5">
        <f t="shared" si="0"/>
        <v>1</v>
      </c>
    </row>
    <row r="6" spans="1:15" x14ac:dyDescent="0.15">
      <c r="A6" s="2" t="str">
        <f>'[14]Cumulative Stats'!A137</f>
        <v>Lane</v>
      </c>
      <c r="B6" s="2" t="str">
        <f>'[14]Cumulative Stats'!B137</f>
        <v>Phi</v>
      </c>
      <c r="C6" s="2">
        <f>'[14]Cumulative Stats'!C137</f>
        <v>42</v>
      </c>
      <c r="D6" s="2">
        <f>'[14]Cumulative Stats'!D137</f>
        <v>11</v>
      </c>
      <c r="E6" s="2">
        <f>'[14]Cumulative Stats'!E137</f>
        <v>310</v>
      </c>
      <c r="F6" s="10">
        <f>'[14]Cumulative Stats'!F137</f>
        <v>7.3809523809523814</v>
      </c>
      <c r="G6" s="2">
        <f>'[14]Cumulative Stats'!G137</f>
        <v>44</v>
      </c>
      <c r="H6" s="2">
        <f>'[14]Cumulative Stats'!H137</f>
        <v>0</v>
      </c>
      <c r="I6" s="2">
        <f>'[14]Cumulative Stats'!I137</f>
        <v>1</v>
      </c>
      <c r="J6">
        <f>IF(C6&gt;=PASSING!$B$1*1.25,1,0)</f>
        <v>1</v>
      </c>
      <c r="K6">
        <f t="shared" si="0"/>
        <v>1</v>
      </c>
    </row>
    <row r="7" spans="1:15" x14ac:dyDescent="0.15">
      <c r="A7" s="2" t="str">
        <f>'[3]Cumulative Stats'!A136</f>
        <v>Daniel</v>
      </c>
      <c r="B7" s="2" t="str">
        <f>'[3]Cumulative Stats'!B136</f>
        <v>Chi</v>
      </c>
      <c r="C7" s="2">
        <f>'[3]Cumulative Stats'!C136</f>
        <v>48</v>
      </c>
      <c r="D7" s="2">
        <f>'[3]Cumulative Stats'!D136</f>
        <v>3</v>
      </c>
      <c r="E7" s="2">
        <f>'[3]Cumulative Stats'!E136</f>
        <v>344</v>
      </c>
      <c r="F7" s="10">
        <f>'[3]Cumulative Stats'!F136</f>
        <v>7.166666666666667</v>
      </c>
      <c r="G7" s="2">
        <f>'[3]Cumulative Stats'!G136</f>
        <v>53</v>
      </c>
      <c r="H7" s="2">
        <f>'[3]Cumulative Stats'!H136</f>
        <v>1</v>
      </c>
      <c r="I7" s="2">
        <f>'[3]Cumulative Stats'!I136</f>
        <v>7</v>
      </c>
      <c r="J7">
        <f>IF(C7&gt;=PASSING!$B$1*1.25,1,0)</f>
        <v>1</v>
      </c>
      <c r="K7">
        <f t="shared" si="0"/>
        <v>1</v>
      </c>
    </row>
    <row r="8" spans="1:15" x14ac:dyDescent="0.15">
      <c r="A8" s="2" t="str">
        <f>'[11]Cumulative Stats'!A139</f>
        <v>Wilson</v>
      </c>
      <c r="B8" s="2" t="str">
        <f>'[11]Cumulative Stats'!B139</f>
        <v>NO</v>
      </c>
      <c r="C8" s="2">
        <f>'[11]Cumulative Stats'!C139</f>
        <v>25</v>
      </c>
      <c r="D8" s="2">
        <f>'[11]Cumulative Stats'!D139</f>
        <v>3</v>
      </c>
      <c r="E8" s="2">
        <f>'[11]Cumulative Stats'!E139</f>
        <v>174</v>
      </c>
      <c r="F8" s="10">
        <f>'[11]Cumulative Stats'!F139</f>
        <v>6.96</v>
      </c>
      <c r="G8" s="2">
        <f>'[11]Cumulative Stats'!G139</f>
        <v>25</v>
      </c>
      <c r="H8" s="2">
        <f>'[11]Cumulative Stats'!H139</f>
        <v>0</v>
      </c>
      <c r="I8" s="2">
        <f>'[11]Cumulative Stats'!I139</f>
        <v>5</v>
      </c>
      <c r="J8">
        <f>IF(C8&gt;=PASSING!$B$1*1.25,1,0)</f>
        <v>1</v>
      </c>
      <c r="K8">
        <f t="shared" si="0"/>
        <v>1</v>
      </c>
    </row>
    <row r="9" spans="1:15" x14ac:dyDescent="0.15">
      <c r="A9" s="2" t="s">
        <v>392</v>
      </c>
      <c r="B9" s="2" t="str">
        <f>'[10]Cumulative Stats'!B141</f>
        <v>NJ</v>
      </c>
      <c r="C9" s="2">
        <f>'[10]Cumulative Stats'!C141</f>
        <v>23</v>
      </c>
      <c r="D9" s="2">
        <f>'[10]Cumulative Stats'!D141</f>
        <v>2</v>
      </c>
      <c r="E9" s="2">
        <f>'[10]Cumulative Stats'!E141</f>
        <v>154</v>
      </c>
      <c r="F9" s="10">
        <f>'[10]Cumulative Stats'!F141</f>
        <v>6.6956521739130439</v>
      </c>
      <c r="G9" s="2">
        <f>'[10]Cumulative Stats'!G141</f>
        <v>44</v>
      </c>
      <c r="H9" s="2">
        <f>'[10]Cumulative Stats'!H141</f>
        <v>0</v>
      </c>
      <c r="I9" s="2">
        <f>'[10]Cumulative Stats'!I141</f>
        <v>2</v>
      </c>
      <c r="J9">
        <f>IF(C9&gt;=PASSING!$B$1*1.25,1,0)</f>
        <v>1</v>
      </c>
      <c r="K9">
        <f t="shared" si="0"/>
        <v>1</v>
      </c>
    </row>
    <row r="10" spans="1:15" x14ac:dyDescent="0.15">
      <c r="A10" s="2" t="str">
        <f>'[18]Cumulative Stats'!A136</f>
        <v>Robinson</v>
      </c>
      <c r="B10" s="2" t="str">
        <f>'[18]Cumulative Stats'!B136</f>
        <v>Was</v>
      </c>
      <c r="C10" s="2">
        <f>'[18]Cumulative Stats'!C136</f>
        <v>31</v>
      </c>
      <c r="D10" s="2">
        <f>'[18]Cumulative Stats'!D136</f>
        <v>10</v>
      </c>
      <c r="E10" s="2">
        <f>'[18]Cumulative Stats'!E136</f>
        <v>204</v>
      </c>
      <c r="F10" s="10">
        <f>'[18]Cumulative Stats'!F136</f>
        <v>6.580645161290323</v>
      </c>
      <c r="G10" s="2">
        <f>'[18]Cumulative Stats'!G136</f>
        <v>18</v>
      </c>
      <c r="H10" s="2">
        <f>'[18]Cumulative Stats'!H136</f>
        <v>0</v>
      </c>
      <c r="I10" s="2">
        <f>'[18]Cumulative Stats'!I136</f>
        <v>1</v>
      </c>
      <c r="J10">
        <f>IF(C10&gt;=PASSING!$B$1*1.25,1,0)</f>
        <v>1</v>
      </c>
      <c r="K10">
        <f t="shared" si="0"/>
        <v>1</v>
      </c>
    </row>
    <row r="11" spans="1:15" x14ac:dyDescent="0.15">
      <c r="A11" s="2" t="str">
        <f>'[2]Cumulative Stats'!A137</f>
        <v>Frederick</v>
      </c>
      <c r="B11" s="2" t="str">
        <f>'[2]Cumulative Stats'!B137</f>
        <v>Bir</v>
      </c>
      <c r="C11" s="2">
        <f>'[2]Cumulative Stats'!C137</f>
        <v>44</v>
      </c>
      <c r="D11" s="2">
        <f>'[2]Cumulative Stats'!D137</f>
        <v>23</v>
      </c>
      <c r="E11" s="2">
        <f>'[2]Cumulative Stats'!E137</f>
        <v>282</v>
      </c>
      <c r="F11" s="10">
        <f>'[2]Cumulative Stats'!F137</f>
        <v>6.4090909090909092</v>
      </c>
      <c r="G11" s="2">
        <f>'[2]Cumulative Stats'!G137</f>
        <v>18</v>
      </c>
      <c r="H11" s="2">
        <f>'[2]Cumulative Stats'!H137</f>
        <v>0</v>
      </c>
      <c r="I11" s="2">
        <f>'[2]Cumulative Stats'!I137</f>
        <v>6</v>
      </c>
      <c r="J11">
        <f>IF(C11&gt;=PASSING!$B$1*1.25,1,0)</f>
        <v>1</v>
      </c>
      <c r="K11">
        <f t="shared" si="0"/>
        <v>1</v>
      </c>
    </row>
    <row r="12" spans="1:15" x14ac:dyDescent="0.15">
      <c r="A12" s="2" t="str">
        <f>'[7]Cumulative Stats'!A138</f>
        <v>Gunn</v>
      </c>
      <c r="B12" s="2" t="str">
        <f>'[7]Cumulative Stats'!B138</f>
        <v>LA</v>
      </c>
      <c r="C12" s="2">
        <f>'[7]Cumulative Stats'!C138</f>
        <v>28</v>
      </c>
      <c r="D12" s="2">
        <f>'[7]Cumulative Stats'!D138</f>
        <v>6</v>
      </c>
      <c r="E12" s="2">
        <f>'[7]Cumulative Stats'!E138</f>
        <v>162</v>
      </c>
      <c r="F12" s="10">
        <f>'[7]Cumulative Stats'!F138</f>
        <v>5.7857142857142856</v>
      </c>
      <c r="G12" s="2">
        <f>'[7]Cumulative Stats'!G138</f>
        <v>44</v>
      </c>
      <c r="H12" s="2">
        <f>'[7]Cumulative Stats'!H138</f>
        <v>1</v>
      </c>
      <c r="I12" s="2">
        <f>'[7]Cumulative Stats'!I138</f>
        <v>2</v>
      </c>
      <c r="J12">
        <f>IF(C12&gt;=PASSING!$B$1*1.25,1,0)</f>
        <v>1</v>
      </c>
      <c r="K12">
        <f t="shared" si="0"/>
        <v>1</v>
      </c>
    </row>
    <row r="13" spans="1:15" x14ac:dyDescent="0.15">
      <c r="A13" s="2" t="str">
        <f>'[16]Cumulative Stats'!A138</f>
        <v>Bonner</v>
      </c>
      <c r="B13" s="2" t="str">
        <f>'[16]Cumulative Stats'!B138</f>
        <v>SA</v>
      </c>
      <c r="C13" s="2">
        <f>'[16]Cumulative Stats'!C138</f>
        <v>24</v>
      </c>
      <c r="D13" s="2">
        <f>'[16]Cumulative Stats'!D138</f>
        <v>10</v>
      </c>
      <c r="E13" s="2">
        <f>'[16]Cumulative Stats'!E138</f>
        <v>127</v>
      </c>
      <c r="F13" s="10">
        <f>'[16]Cumulative Stats'!F138</f>
        <v>5.291666666666667</v>
      </c>
      <c r="G13" s="2">
        <f>'[16]Cumulative Stats'!G138</f>
        <v>38</v>
      </c>
      <c r="H13" s="2">
        <f>'[16]Cumulative Stats'!H138</f>
        <v>0</v>
      </c>
      <c r="I13" s="2">
        <f>'[16]Cumulative Stats'!I138</f>
        <v>0</v>
      </c>
      <c r="J13">
        <f>IF(C13&gt;=PASSING!$B$1*1.25,1,0)</f>
        <v>1</v>
      </c>
      <c r="K13">
        <f t="shared" si="0"/>
        <v>1</v>
      </c>
    </row>
    <row r="14" spans="1:15" x14ac:dyDescent="0.15">
      <c r="A14" s="2" t="str">
        <f>'[12]Cumulative Stats'!A136</f>
        <v>Banks</v>
      </c>
      <c r="B14" s="2" t="str">
        <f>'[12]Cumulative Stats'!B136</f>
        <v>Oak</v>
      </c>
      <c r="C14" s="2">
        <f>'[12]Cumulative Stats'!C136</f>
        <v>25</v>
      </c>
      <c r="D14" s="2">
        <f>'[12]Cumulative Stats'!D136</f>
        <v>6</v>
      </c>
      <c r="E14" s="2">
        <f>'[12]Cumulative Stats'!E136</f>
        <v>120</v>
      </c>
      <c r="F14" s="10">
        <f>'[12]Cumulative Stats'!F136</f>
        <v>4.8</v>
      </c>
      <c r="G14" s="2">
        <f>'[12]Cumulative Stats'!G136</f>
        <v>17</v>
      </c>
      <c r="H14" s="2">
        <f>'[12]Cumulative Stats'!H136</f>
        <v>0</v>
      </c>
      <c r="I14" s="2">
        <f>'[12]Cumulative Stats'!I136</f>
        <v>1</v>
      </c>
      <c r="J14">
        <f>IF(C14&gt;=PASSING!$B$1*1.25,1,0)</f>
        <v>1</v>
      </c>
      <c r="K14">
        <f t="shared" si="0"/>
        <v>1</v>
      </c>
    </row>
    <row r="15" spans="1:15" x14ac:dyDescent="0.15">
      <c r="A15" s="2" t="str">
        <f>'[8]Cumulative Stats'!A137</f>
        <v>Dameron,K</v>
      </c>
      <c r="B15" s="2" t="str">
        <f>'[8]Cumulative Stats'!B137</f>
        <v>Mem</v>
      </c>
      <c r="C15" s="2">
        <f>'[8]Cumulative Stats'!C137</f>
        <v>27</v>
      </c>
      <c r="D15" s="2">
        <f>'[8]Cumulative Stats'!D137</f>
        <v>14</v>
      </c>
      <c r="E15" s="2">
        <f>'[8]Cumulative Stats'!E137</f>
        <v>100</v>
      </c>
      <c r="F15" s="10">
        <f>'[8]Cumulative Stats'!F137</f>
        <v>3.7037037037037037</v>
      </c>
      <c r="G15" s="2">
        <f>'[8]Cumulative Stats'!G137</f>
        <v>15</v>
      </c>
      <c r="H15" s="2">
        <f>'[8]Cumulative Stats'!H137</f>
        <v>0</v>
      </c>
      <c r="I15" s="2">
        <f>'[8]Cumulative Stats'!I137</f>
        <v>0</v>
      </c>
      <c r="J15">
        <f>IF(C15&gt;=PASSING!$B$1*1.25,1,0)</f>
        <v>1</v>
      </c>
      <c r="K15">
        <f t="shared" si="0"/>
        <v>1</v>
      </c>
    </row>
    <row r="16" spans="1:15" x14ac:dyDescent="0.15">
      <c r="A16" s="2" t="str">
        <f>'[6]Cumulative Stats'!A136</f>
        <v>Clark</v>
      </c>
      <c r="B16" s="2" t="str">
        <f>'[6]Cumulative Stats'!B136</f>
        <v>Jac</v>
      </c>
      <c r="C16" s="2">
        <f>'[6]Cumulative Stats'!C136</f>
        <v>23</v>
      </c>
      <c r="D16" s="2">
        <f>'[6]Cumulative Stats'!D136</f>
        <v>7</v>
      </c>
      <c r="E16" s="2">
        <f>'[6]Cumulative Stats'!E136</f>
        <v>81</v>
      </c>
      <c r="F16" s="10">
        <f>'[6]Cumulative Stats'!F136</f>
        <v>3.5217391304347827</v>
      </c>
      <c r="G16" s="2">
        <f>'[6]Cumulative Stats'!G136</f>
        <v>12</v>
      </c>
      <c r="H16" s="2">
        <f>'[6]Cumulative Stats'!H136</f>
        <v>0</v>
      </c>
      <c r="I16" s="2">
        <f>'[6]Cumulative Stats'!I136</f>
        <v>1</v>
      </c>
      <c r="J16">
        <f>IF(C16&gt;=PASSING!$B$1*1.25,1,0)</f>
        <v>1</v>
      </c>
      <c r="K16">
        <f t="shared" si="0"/>
        <v>1</v>
      </c>
    </row>
    <row r="17" spans="1:11" x14ac:dyDescent="0.15">
      <c r="A17" s="112" t="str">
        <f>'[7]Cumulative Stats'!A137</f>
        <v>Allen</v>
      </c>
      <c r="B17" s="2" t="s">
        <v>331</v>
      </c>
      <c r="C17" s="2">
        <f>+$C$144</f>
        <v>26</v>
      </c>
      <c r="D17" s="2">
        <f>+$D$144</f>
        <v>4</v>
      </c>
      <c r="E17" s="2">
        <f>+$E$144</f>
        <v>184</v>
      </c>
      <c r="F17" s="10">
        <f>+$F$144</f>
        <v>0</v>
      </c>
      <c r="G17" s="2">
        <f>+$G$144</f>
        <v>33</v>
      </c>
      <c r="H17" s="2">
        <f>+$H$144</f>
        <v>0</v>
      </c>
      <c r="I17" s="2">
        <f>+$I$144</f>
        <v>1</v>
      </c>
      <c r="J17">
        <f>IF(C17&gt;=PASSING!$B$1*1.25,1,0)</f>
        <v>1</v>
      </c>
      <c r="K17">
        <f t="shared" si="0"/>
        <v>1</v>
      </c>
    </row>
    <row r="18" spans="1:11" x14ac:dyDescent="0.15">
      <c r="A18" s="2" t="str">
        <f>'[14]Cumulative Stats'!A136</f>
        <v>Harris,H</v>
      </c>
      <c r="B18" s="2" t="str">
        <f>'[14]Cumulative Stats'!B136</f>
        <v>Phi</v>
      </c>
      <c r="C18" s="2">
        <f>'[14]Cumulative Stats'!C136</f>
        <v>3</v>
      </c>
      <c r="D18" s="2">
        <f>'[14]Cumulative Stats'!D136</f>
        <v>0</v>
      </c>
      <c r="E18" s="2">
        <f>'[14]Cumulative Stats'!E136</f>
        <v>99</v>
      </c>
      <c r="F18" s="10">
        <f>'[14]Cumulative Stats'!F136</f>
        <v>33</v>
      </c>
      <c r="G18" s="2">
        <f>'[14]Cumulative Stats'!G136</f>
        <v>33</v>
      </c>
      <c r="H18" s="2">
        <f>'[14]Cumulative Stats'!H136</f>
        <v>0</v>
      </c>
      <c r="I18" s="2">
        <f>'[14]Cumulative Stats'!I136</f>
        <v>0</v>
      </c>
      <c r="J18">
        <f>IF(C18&gt;=PASSING!$B$1*1.25,1,0)</f>
        <v>0</v>
      </c>
      <c r="K18">
        <f t="shared" si="0"/>
        <v>1</v>
      </c>
    </row>
    <row r="19" spans="1:11" x14ac:dyDescent="0.15">
      <c r="A19" s="2" t="str">
        <f>'[14]Cumulative Stats'!A141</f>
        <v>Woerner</v>
      </c>
      <c r="B19" s="2" t="str">
        <f>'[14]Cumulative Stats'!B141</f>
        <v>Phi</v>
      </c>
      <c r="C19" s="2">
        <f>'[14]Cumulative Stats'!C141</f>
        <v>1</v>
      </c>
      <c r="D19" s="2">
        <f>'[14]Cumulative Stats'!D141</f>
        <v>1</v>
      </c>
      <c r="E19" s="2">
        <f>'[14]Cumulative Stats'!E141</f>
        <v>10</v>
      </c>
      <c r="F19" s="10">
        <f>'[14]Cumulative Stats'!F141</f>
        <v>10</v>
      </c>
      <c r="G19" s="2">
        <f>'[14]Cumulative Stats'!G141</f>
        <v>10</v>
      </c>
      <c r="H19" s="2">
        <f>'[14]Cumulative Stats'!H141</f>
        <v>0</v>
      </c>
      <c r="I19" s="2">
        <f>'[14]Cumulative Stats'!I141</f>
        <v>0</v>
      </c>
      <c r="J19">
        <f>IF(C19&gt;=PASSING!$B$1*1.25,1,0)</f>
        <v>0</v>
      </c>
      <c r="K19">
        <f t="shared" si="0"/>
        <v>1</v>
      </c>
    </row>
    <row r="20" spans="1:11" x14ac:dyDescent="0.15">
      <c r="A20" s="2" t="str">
        <f>'[2]Cumulative Stats'!A138</f>
        <v>Jones,J</v>
      </c>
      <c r="B20" s="2" t="str">
        <f>'[2]Cumulative Stats'!B138</f>
        <v>Bir</v>
      </c>
      <c r="C20" s="2">
        <f>'[2]Cumulative Stats'!C138</f>
        <v>5</v>
      </c>
      <c r="D20" s="2">
        <f>'[2]Cumulative Stats'!D138</f>
        <v>0</v>
      </c>
      <c r="E20" s="2">
        <f>'[2]Cumulative Stats'!E138</f>
        <v>50</v>
      </c>
      <c r="F20" s="10">
        <f>'[2]Cumulative Stats'!F138</f>
        <v>10</v>
      </c>
      <c r="G20" s="2">
        <f>'[2]Cumulative Stats'!G138</f>
        <v>18</v>
      </c>
      <c r="H20" s="2">
        <f>'[2]Cumulative Stats'!H138</f>
        <v>0</v>
      </c>
      <c r="I20" s="2">
        <f>'[2]Cumulative Stats'!I138</f>
        <v>0</v>
      </c>
      <c r="J20">
        <f>IF(C20&gt;=PASSING!$B$1*1.25,1,0)</f>
        <v>0</v>
      </c>
      <c r="K20">
        <f t="shared" si="0"/>
        <v>1</v>
      </c>
    </row>
    <row r="21" spans="1:11" x14ac:dyDescent="0.15">
      <c r="A21" s="2" t="s">
        <v>327</v>
      </c>
      <c r="B21" s="2" t="str">
        <f>'[10]Cumulative Stats'!B140</f>
        <v>NJ</v>
      </c>
      <c r="C21" s="2">
        <f>'[10]Cumulative Stats'!C140</f>
        <v>2</v>
      </c>
      <c r="D21" s="2">
        <f>'[10]Cumulative Stats'!D140</f>
        <v>0</v>
      </c>
      <c r="E21" s="2">
        <f>'[10]Cumulative Stats'!E140</f>
        <v>20</v>
      </c>
      <c r="F21" s="10">
        <f>'[10]Cumulative Stats'!F140</f>
        <v>10</v>
      </c>
      <c r="G21" s="2">
        <f>'[10]Cumulative Stats'!G140</f>
        <v>12</v>
      </c>
      <c r="H21" s="2">
        <f>'[10]Cumulative Stats'!H140</f>
        <v>0</v>
      </c>
      <c r="I21" s="2">
        <f>'[10]Cumulative Stats'!I140</f>
        <v>0</v>
      </c>
      <c r="J21">
        <f>IF(C21&gt;=PASSING!$B$1*1.25,1,0)</f>
        <v>0</v>
      </c>
      <c r="K21">
        <f t="shared" si="0"/>
        <v>1</v>
      </c>
    </row>
    <row r="22" spans="1:11" x14ac:dyDescent="0.15">
      <c r="A22" s="2" t="s">
        <v>326</v>
      </c>
      <c r="B22" s="2" t="str">
        <f>'[4]Cumulative Stats'!B142</f>
        <v>Den</v>
      </c>
      <c r="C22" s="2">
        <f>'[4]Cumulative Stats'!C142</f>
        <v>2</v>
      </c>
      <c r="D22" s="2">
        <f>'[4]Cumulative Stats'!D142</f>
        <v>8</v>
      </c>
      <c r="E22" s="2">
        <f>'[4]Cumulative Stats'!E142</f>
        <v>19</v>
      </c>
      <c r="F22" s="10">
        <f>'[4]Cumulative Stats'!F142</f>
        <v>9.5</v>
      </c>
      <c r="G22" s="2">
        <f>'[4]Cumulative Stats'!G142</f>
        <v>10</v>
      </c>
      <c r="H22" s="2">
        <f>'[4]Cumulative Stats'!H142</f>
        <v>0</v>
      </c>
      <c r="I22" s="2">
        <f>'[4]Cumulative Stats'!I142</f>
        <v>0</v>
      </c>
      <c r="J22">
        <f>IF(C22&gt;=PASSING!$B$1*1.25,1,0)</f>
        <v>0</v>
      </c>
      <c r="K22">
        <f t="shared" si="0"/>
        <v>1</v>
      </c>
    </row>
    <row r="23" spans="1:11" x14ac:dyDescent="0.15">
      <c r="A23" s="2" t="str">
        <f>'[14]Cumulative Stats'!A139</f>
        <v>McCants</v>
      </c>
      <c r="B23" s="2" t="str">
        <f>'[14]Cumulative Stats'!B139</f>
        <v>Phi</v>
      </c>
      <c r="C23" s="2">
        <f>'[14]Cumulative Stats'!C139</f>
        <v>2</v>
      </c>
      <c r="D23" s="2">
        <f>'[14]Cumulative Stats'!D139</f>
        <v>0</v>
      </c>
      <c r="E23" s="2">
        <f>'[14]Cumulative Stats'!E139</f>
        <v>19</v>
      </c>
      <c r="F23" s="10">
        <f>'[14]Cumulative Stats'!F139</f>
        <v>9.5</v>
      </c>
      <c r="G23" s="2">
        <f>'[14]Cumulative Stats'!G139</f>
        <v>19</v>
      </c>
      <c r="H23" s="2">
        <f>'[14]Cumulative Stats'!H139</f>
        <v>0</v>
      </c>
      <c r="I23" s="2">
        <f>'[14]Cumulative Stats'!I139</f>
        <v>0</v>
      </c>
      <c r="J23">
        <f>IF(C23&gt;=PASSING!$B$1*1.25,1,0)</f>
        <v>0</v>
      </c>
      <c r="K23">
        <f t="shared" si="0"/>
        <v>1</v>
      </c>
    </row>
    <row r="24" spans="1:11" x14ac:dyDescent="0.15">
      <c r="A24" s="2" t="str">
        <f>'[2]Cumulative Stats'!A136</f>
        <v>Clanton</v>
      </c>
      <c r="B24" s="2" t="str">
        <f>'[2]Cumulative Stats'!B136</f>
        <v>Bir</v>
      </c>
      <c r="C24" s="2">
        <f>'[2]Cumulative Stats'!C136</f>
        <v>1</v>
      </c>
      <c r="D24" s="2">
        <f>'[2]Cumulative Stats'!D136</f>
        <v>5</v>
      </c>
      <c r="E24" s="2">
        <f>'[2]Cumulative Stats'!E136</f>
        <v>9</v>
      </c>
      <c r="F24" s="10">
        <f>'[2]Cumulative Stats'!F136</f>
        <v>9</v>
      </c>
      <c r="G24" s="2">
        <f>'[2]Cumulative Stats'!G136</f>
        <v>9</v>
      </c>
      <c r="H24" s="2">
        <f>'[2]Cumulative Stats'!H136</f>
        <v>0</v>
      </c>
      <c r="I24" s="2">
        <f>'[2]Cumulative Stats'!I136</f>
        <v>0</v>
      </c>
      <c r="J24">
        <f>IF(C24&gt;=PASSING!$B$1*1.25,1,0)</f>
        <v>0</v>
      </c>
      <c r="K24">
        <f t="shared" si="0"/>
        <v>1</v>
      </c>
    </row>
    <row r="25" spans="1:11" x14ac:dyDescent="0.15">
      <c r="A25" s="2" t="str">
        <f>'[10]Cumulative Stats'!A139</f>
        <v>Sullivan</v>
      </c>
      <c r="B25" s="2" t="str">
        <f>'[10]Cumulative Stats'!B139</f>
        <v>NJ</v>
      </c>
      <c r="C25" s="2">
        <f>'[10]Cumulative Stats'!C139</f>
        <v>3</v>
      </c>
      <c r="D25" s="2">
        <f>'[10]Cumulative Stats'!D139</f>
        <v>0</v>
      </c>
      <c r="E25" s="2">
        <f>'[10]Cumulative Stats'!E139</f>
        <v>27</v>
      </c>
      <c r="F25" s="10">
        <f>'[10]Cumulative Stats'!F139</f>
        <v>9</v>
      </c>
      <c r="G25" s="2">
        <f>'[10]Cumulative Stats'!G139</f>
        <v>12</v>
      </c>
      <c r="H25" s="2">
        <f>'[10]Cumulative Stats'!H139</f>
        <v>0</v>
      </c>
      <c r="I25" s="2">
        <f>'[10]Cumulative Stats'!I139</f>
        <v>1</v>
      </c>
      <c r="J25">
        <f>IF(C25&gt;=PASSING!$B$1*1.25,1,0)</f>
        <v>0</v>
      </c>
      <c r="K25">
        <f t="shared" si="0"/>
        <v>1</v>
      </c>
    </row>
    <row r="26" spans="1:11" x14ac:dyDescent="0.15">
      <c r="A26" s="2" t="s">
        <v>407</v>
      </c>
      <c r="B26" s="2" t="str">
        <f>'[13]Cumulative Stats'!B137</f>
        <v>Okl</v>
      </c>
      <c r="C26" s="2">
        <f>'[13]Cumulative Stats'!C137</f>
        <v>12</v>
      </c>
      <c r="D26" s="2">
        <f>'[13]Cumulative Stats'!D137</f>
        <v>0</v>
      </c>
      <c r="E26" s="2">
        <f>'[13]Cumulative Stats'!E137</f>
        <v>107</v>
      </c>
      <c r="F26" s="10">
        <f>'[13]Cumulative Stats'!F137</f>
        <v>8.9166666666666661</v>
      </c>
      <c r="G26" s="2">
        <f>'[13]Cumulative Stats'!G137</f>
        <v>19</v>
      </c>
      <c r="H26" s="2">
        <f>'[13]Cumulative Stats'!H137</f>
        <v>0</v>
      </c>
      <c r="I26" s="2">
        <f>'[13]Cumulative Stats'!I137</f>
        <v>1</v>
      </c>
      <c r="J26">
        <f>IF(C26&gt;=PASSING!$B$1*1.25,1,0)</f>
        <v>0</v>
      </c>
      <c r="K26">
        <f t="shared" si="0"/>
        <v>1</v>
      </c>
    </row>
    <row r="27" spans="1:11" x14ac:dyDescent="0.15">
      <c r="A27" s="2" t="str">
        <f>'[1]Cumulative Stats'!A140</f>
        <v>Willis</v>
      </c>
      <c r="B27" s="2" t="str">
        <f>'[1]Cumulative Stats'!B140</f>
        <v>Arz</v>
      </c>
      <c r="C27" s="2">
        <f>'[1]Cumulative Stats'!C140</f>
        <v>10</v>
      </c>
      <c r="D27" s="2">
        <f>'[1]Cumulative Stats'!D140</f>
        <v>1</v>
      </c>
      <c r="E27" s="2">
        <f>'[1]Cumulative Stats'!E140</f>
        <v>80</v>
      </c>
      <c r="F27" s="10">
        <f>'[1]Cumulative Stats'!F140</f>
        <v>8</v>
      </c>
      <c r="G27" s="2">
        <f>'[1]Cumulative Stats'!G140</f>
        <v>17</v>
      </c>
      <c r="H27" s="2">
        <f>'[1]Cumulative Stats'!H140</f>
        <v>0</v>
      </c>
      <c r="I27" s="2">
        <f>'[1]Cumulative Stats'!I140</f>
        <v>0</v>
      </c>
      <c r="J27">
        <f>IF(C27&gt;=PASSING!$B$1*1.25,1,0)</f>
        <v>0</v>
      </c>
      <c r="K27">
        <f t="shared" si="0"/>
        <v>1</v>
      </c>
    </row>
    <row r="28" spans="1:11" x14ac:dyDescent="0.15">
      <c r="A28" s="2" t="str">
        <f>'[10]Cumulative Stats'!A136</f>
        <v>Barbaro</v>
      </c>
      <c r="B28" s="2" t="str">
        <f>'[10]Cumulative Stats'!B136</f>
        <v>NJ</v>
      </c>
      <c r="C28" s="2">
        <f>'[10]Cumulative Stats'!C136</f>
        <v>5</v>
      </c>
      <c r="D28" s="2">
        <f>'[10]Cumulative Stats'!D136</f>
        <v>4</v>
      </c>
      <c r="E28" s="2">
        <f>'[10]Cumulative Stats'!E136</f>
        <v>40</v>
      </c>
      <c r="F28" s="10">
        <f>'[10]Cumulative Stats'!F136</f>
        <v>8</v>
      </c>
      <c r="G28" s="2">
        <f>'[10]Cumulative Stats'!G136</f>
        <v>11</v>
      </c>
      <c r="H28" s="2">
        <f>'[10]Cumulative Stats'!H136</f>
        <v>0</v>
      </c>
      <c r="I28" s="2">
        <f>'[10]Cumulative Stats'!I136</f>
        <v>1</v>
      </c>
      <c r="J28">
        <f>IF(C28&gt;=PASSING!$B$1*1.25,1,0)</f>
        <v>0</v>
      </c>
      <c r="K28">
        <f t="shared" si="0"/>
        <v>1</v>
      </c>
    </row>
    <row r="29" spans="1:11" x14ac:dyDescent="0.15">
      <c r="A29" s="2" t="str">
        <f>'[11]Cumulative Stats'!A136</f>
        <v>Franz</v>
      </c>
      <c r="B29" s="2" t="str">
        <f>'[11]Cumulative Stats'!B136</f>
        <v>NO</v>
      </c>
      <c r="C29" s="2">
        <f>'[11]Cumulative Stats'!C136</f>
        <v>7</v>
      </c>
      <c r="D29" s="2">
        <f>'[11]Cumulative Stats'!D136</f>
        <v>3</v>
      </c>
      <c r="E29" s="2">
        <f>'[11]Cumulative Stats'!E136</f>
        <v>54</v>
      </c>
      <c r="F29" s="10">
        <f>'[11]Cumulative Stats'!F136</f>
        <v>7.7142857142857144</v>
      </c>
      <c r="G29" s="2">
        <f>'[11]Cumulative Stats'!G136</f>
        <v>18</v>
      </c>
      <c r="H29" s="2">
        <f>'[11]Cumulative Stats'!H136</f>
        <v>0</v>
      </c>
      <c r="I29" s="2">
        <f>'[11]Cumulative Stats'!I136</f>
        <v>0</v>
      </c>
      <c r="J29">
        <f>IF(C29&gt;=PASSING!$B$1*1.25,1,0)</f>
        <v>0</v>
      </c>
      <c r="K29">
        <f t="shared" si="0"/>
        <v>1</v>
      </c>
    </row>
    <row r="30" spans="1:11" x14ac:dyDescent="0.15">
      <c r="A30" s="2" t="str">
        <f>'[5]Cumulative Stats'!A140</f>
        <v>Sanders</v>
      </c>
      <c r="B30" s="2" t="str">
        <f>'[5]Cumulative Stats'!B140</f>
        <v>Hou</v>
      </c>
      <c r="C30" s="2">
        <f>'[5]Cumulative Stats'!C140</f>
        <v>18</v>
      </c>
      <c r="D30" s="2">
        <f>'[5]Cumulative Stats'!D140</f>
        <v>1</v>
      </c>
      <c r="E30" s="2">
        <f>'[5]Cumulative Stats'!E140</f>
        <v>132</v>
      </c>
      <c r="F30" s="10">
        <f>'[5]Cumulative Stats'!F140</f>
        <v>7.333333333333333</v>
      </c>
      <c r="G30" s="2">
        <f>'[5]Cumulative Stats'!G140</f>
        <v>36</v>
      </c>
      <c r="H30" s="2">
        <f>'[5]Cumulative Stats'!H140</f>
        <v>0</v>
      </c>
      <c r="I30" s="2">
        <f>'[5]Cumulative Stats'!I140</f>
        <v>1</v>
      </c>
      <c r="J30">
        <f>IF(C30&gt;=PASSING!$B$1*1.25,1,0)</f>
        <v>0</v>
      </c>
      <c r="K30">
        <f t="shared" si="0"/>
        <v>1</v>
      </c>
    </row>
    <row r="31" spans="1:11" x14ac:dyDescent="0.15">
      <c r="A31" s="2" t="str">
        <f>'[9]Cumulative Stats'!A137</f>
        <v>Broughton</v>
      </c>
      <c r="B31" s="2" t="str">
        <f>'[9]Cumulative Stats'!B137</f>
        <v>Mch</v>
      </c>
      <c r="C31" s="2">
        <f>'[9]Cumulative Stats'!C137</f>
        <v>18</v>
      </c>
      <c r="D31" s="2">
        <f>'[9]Cumulative Stats'!D137</f>
        <v>14</v>
      </c>
      <c r="E31" s="2">
        <f>'[9]Cumulative Stats'!E137</f>
        <v>128</v>
      </c>
      <c r="F31" s="10">
        <f>'[9]Cumulative Stats'!F137</f>
        <v>7.1111111111111107</v>
      </c>
      <c r="G31" s="2">
        <f>'[9]Cumulative Stats'!G137</f>
        <v>25</v>
      </c>
      <c r="H31" s="2">
        <f>'[9]Cumulative Stats'!H137</f>
        <v>0</v>
      </c>
      <c r="I31" s="2">
        <f>'[9]Cumulative Stats'!I137</f>
        <v>0</v>
      </c>
      <c r="J31">
        <f>IF(C31&gt;=PASSING!$B$1*1.25,1,0)</f>
        <v>0</v>
      </c>
      <c r="K31">
        <f t="shared" si="0"/>
        <v>1</v>
      </c>
    </row>
    <row r="32" spans="1:11" x14ac:dyDescent="0.15">
      <c r="A32" s="2" t="str">
        <f>'[11]Cumulative Stats'!A137</f>
        <v>Good</v>
      </c>
      <c r="B32" s="2" t="str">
        <f>'[11]Cumulative Stats'!B137</f>
        <v>NO</v>
      </c>
      <c r="C32" s="2">
        <f>'[11]Cumulative Stats'!C137</f>
        <v>4</v>
      </c>
      <c r="D32" s="2">
        <f>'[11]Cumulative Stats'!D137</f>
        <v>3</v>
      </c>
      <c r="E32" s="2">
        <f>'[11]Cumulative Stats'!E137</f>
        <v>28</v>
      </c>
      <c r="F32" s="10">
        <f>'[11]Cumulative Stats'!F137</f>
        <v>7</v>
      </c>
      <c r="G32" s="2">
        <f>'[11]Cumulative Stats'!G137</f>
        <v>17</v>
      </c>
      <c r="H32" s="2">
        <f>'[11]Cumulative Stats'!H137</f>
        <v>0</v>
      </c>
      <c r="I32" s="2">
        <f>'[11]Cumulative Stats'!I137</f>
        <v>0</v>
      </c>
      <c r="J32">
        <f>IF(C32&gt;=PASSING!$B$1*1.25,1,0)</f>
        <v>0</v>
      </c>
      <c r="K32">
        <f t="shared" si="0"/>
        <v>1</v>
      </c>
    </row>
    <row r="33" spans="1:11" x14ac:dyDescent="0.15">
      <c r="A33" s="2" t="str">
        <f>'[9]Cumulative Stats'!A139</f>
        <v>Futrell</v>
      </c>
      <c r="B33" s="2" t="str">
        <f>'[9]Cumulative Stats'!B139</f>
        <v>Mch</v>
      </c>
      <c r="C33" s="2">
        <f>'[9]Cumulative Stats'!C139</f>
        <v>2</v>
      </c>
      <c r="D33" s="2">
        <f>'[9]Cumulative Stats'!D139</f>
        <v>2</v>
      </c>
      <c r="E33" s="2">
        <f>'[9]Cumulative Stats'!E139</f>
        <v>13</v>
      </c>
      <c r="F33" s="10">
        <f>'[9]Cumulative Stats'!F139</f>
        <v>6.5</v>
      </c>
      <c r="G33" s="2">
        <f>'[9]Cumulative Stats'!G139</f>
        <v>7</v>
      </c>
      <c r="H33" s="2">
        <f>'[9]Cumulative Stats'!H139</f>
        <v>0</v>
      </c>
      <c r="I33" s="2">
        <f>'[9]Cumulative Stats'!I139</f>
        <v>1</v>
      </c>
      <c r="J33">
        <f>IF(C33&gt;=PASSING!$B$1*1.25,1,0)</f>
        <v>0</v>
      </c>
      <c r="K33">
        <f t="shared" si="0"/>
        <v>1</v>
      </c>
    </row>
    <row r="34" spans="1:11" x14ac:dyDescent="0.15">
      <c r="A34" s="2" t="str">
        <f>'[8]Cumulative Stats'!A138</f>
        <v>Sandilands</v>
      </c>
      <c r="B34" s="2" t="str">
        <f>'[8]Cumulative Stats'!B138</f>
        <v>Mem</v>
      </c>
      <c r="C34" s="2">
        <f>'[8]Cumulative Stats'!C138</f>
        <v>5</v>
      </c>
      <c r="D34" s="2">
        <f>'[8]Cumulative Stats'!D138</f>
        <v>0</v>
      </c>
      <c r="E34" s="2">
        <f>'[8]Cumulative Stats'!E138</f>
        <v>25</v>
      </c>
      <c r="F34" s="10">
        <f>'[8]Cumulative Stats'!F138</f>
        <v>5</v>
      </c>
      <c r="G34" s="2">
        <f>'[8]Cumulative Stats'!G138</f>
        <v>10</v>
      </c>
      <c r="H34" s="2">
        <f>'[8]Cumulative Stats'!H138</f>
        <v>0</v>
      </c>
      <c r="I34" s="2">
        <f>'[8]Cumulative Stats'!I138</f>
        <v>0</v>
      </c>
      <c r="J34">
        <f>IF(C34&gt;=PASSING!$B$1*1.25,1,0)</f>
        <v>0</v>
      </c>
      <c r="K34">
        <f t="shared" ref="K34:K65" si="1">IF(C34+D34&gt;0,1,0)</f>
        <v>1</v>
      </c>
    </row>
    <row r="35" spans="1:11" x14ac:dyDescent="0.15">
      <c r="A35" s="2" t="s">
        <v>408</v>
      </c>
      <c r="B35" s="2" t="str">
        <f>'[12]Cumulative Stats'!B137</f>
        <v>Oak</v>
      </c>
      <c r="C35" s="2">
        <f>'[12]Cumulative Stats'!C137</f>
        <v>12</v>
      </c>
      <c r="D35" s="2">
        <f>'[12]Cumulative Stats'!D137</f>
        <v>1</v>
      </c>
      <c r="E35" s="2">
        <f>'[12]Cumulative Stats'!E137</f>
        <v>56</v>
      </c>
      <c r="F35" s="10">
        <f>'[12]Cumulative Stats'!F137</f>
        <v>4.666666666666667</v>
      </c>
      <c r="G35" s="2">
        <f>'[12]Cumulative Stats'!G137</f>
        <v>11</v>
      </c>
      <c r="H35" s="2">
        <f>'[12]Cumulative Stats'!H137</f>
        <v>0</v>
      </c>
      <c r="I35" s="2">
        <f>'[12]Cumulative Stats'!I137</f>
        <v>2</v>
      </c>
      <c r="J35">
        <f>IF(C35&gt;=PASSING!$B$1*1.25,1,0)</f>
        <v>0</v>
      </c>
      <c r="K35">
        <f t="shared" si="1"/>
        <v>1</v>
      </c>
    </row>
    <row r="36" spans="1:11" x14ac:dyDescent="0.15">
      <c r="A36" s="2" t="str">
        <f>'[17]Cumulative Stats'!A136</f>
        <v>Anderson,G</v>
      </c>
      <c r="B36" s="2" t="str">
        <f>'[17]Cumulative Stats'!B136</f>
        <v>TB</v>
      </c>
      <c r="C36" s="2">
        <f>'[17]Cumulative Stats'!C136</f>
        <v>6</v>
      </c>
      <c r="D36" s="2">
        <f>'[17]Cumulative Stats'!D136</f>
        <v>5</v>
      </c>
      <c r="E36" s="2">
        <f>'[17]Cumulative Stats'!E136</f>
        <v>26</v>
      </c>
      <c r="F36" s="10">
        <f>'[17]Cumulative Stats'!F136</f>
        <v>4.333333333333333</v>
      </c>
      <c r="G36" s="2">
        <f>'[17]Cumulative Stats'!G136</f>
        <v>8</v>
      </c>
      <c r="H36" s="2">
        <f>'[17]Cumulative Stats'!H136</f>
        <v>0</v>
      </c>
      <c r="I36" s="2">
        <f>'[17]Cumulative Stats'!I136</f>
        <v>1</v>
      </c>
      <c r="J36">
        <f>IF(C36&gt;=PASSING!$B$1*1.25,1,0)</f>
        <v>0</v>
      </c>
      <c r="K36">
        <f t="shared" si="1"/>
        <v>1</v>
      </c>
    </row>
    <row r="37" spans="1:11" x14ac:dyDescent="0.15">
      <c r="A37" s="2" t="str">
        <f>'[10]Cumulative Stats'!A138</f>
        <v>Hackett</v>
      </c>
      <c r="B37" s="2" t="str">
        <f>'[10]Cumulative Stats'!B138</f>
        <v>NJ</v>
      </c>
      <c r="C37" s="2">
        <f>'[10]Cumulative Stats'!C138</f>
        <v>8</v>
      </c>
      <c r="D37" s="2">
        <f>'[10]Cumulative Stats'!D138</f>
        <v>4</v>
      </c>
      <c r="E37" s="2">
        <f>'[10]Cumulative Stats'!E138</f>
        <v>34</v>
      </c>
      <c r="F37" s="10">
        <f>'[10]Cumulative Stats'!F138</f>
        <v>4.25</v>
      </c>
      <c r="G37" s="2">
        <f>'[10]Cumulative Stats'!G138</f>
        <v>15</v>
      </c>
      <c r="H37" s="2">
        <f>'[10]Cumulative Stats'!H138</f>
        <v>0</v>
      </c>
      <c r="I37" s="2">
        <f>'[10]Cumulative Stats'!I138</f>
        <v>1</v>
      </c>
      <c r="J37">
        <f>IF(C37&gt;=PASSING!$B$1*1.25,1,0)</f>
        <v>0</v>
      </c>
      <c r="K37">
        <f t="shared" si="1"/>
        <v>1</v>
      </c>
    </row>
    <row r="38" spans="1:11" x14ac:dyDescent="0.15">
      <c r="A38" s="2" t="str">
        <f>'[7]Cumulative Stats'!A139</f>
        <v>Henderson</v>
      </c>
      <c r="B38" s="2" t="str">
        <f>'[7]Cumulative Stats'!B139</f>
        <v>LA</v>
      </c>
      <c r="C38" s="2">
        <f>'[7]Cumulative Stats'!C139</f>
        <v>2</v>
      </c>
      <c r="D38" s="2">
        <f>'[7]Cumulative Stats'!D139</f>
        <v>0</v>
      </c>
      <c r="E38" s="2">
        <f>'[7]Cumulative Stats'!E139</f>
        <v>8</v>
      </c>
      <c r="F38" s="10">
        <f>'[7]Cumulative Stats'!F139</f>
        <v>4</v>
      </c>
      <c r="G38" s="2">
        <f>'[7]Cumulative Stats'!G139</f>
        <v>7</v>
      </c>
      <c r="H38" s="2">
        <f>'[7]Cumulative Stats'!H139</f>
        <v>0</v>
      </c>
      <c r="I38" s="2">
        <f>'[7]Cumulative Stats'!I139</f>
        <v>0</v>
      </c>
      <c r="J38">
        <f>IF(C38&gt;=PASSING!$B$1*1.25,1,0)</f>
        <v>0</v>
      </c>
      <c r="K38">
        <f t="shared" si="1"/>
        <v>1</v>
      </c>
    </row>
    <row r="39" spans="1:11" x14ac:dyDescent="0.15">
      <c r="A39" s="2" t="s">
        <v>344</v>
      </c>
      <c r="B39" s="2" t="str">
        <f>'[4]Cumulative Stats'!B139</f>
        <v>Den</v>
      </c>
      <c r="C39" s="2">
        <f>'[4]Cumulative Stats'!C139</f>
        <v>1</v>
      </c>
      <c r="D39" s="2">
        <f>'[4]Cumulative Stats'!D139</f>
        <v>0</v>
      </c>
      <c r="E39" s="2">
        <f>'[4]Cumulative Stats'!E139</f>
        <v>4</v>
      </c>
      <c r="F39" s="10">
        <f>'[4]Cumulative Stats'!F139</f>
        <v>4</v>
      </c>
      <c r="G39" s="2">
        <f>'[4]Cumulative Stats'!G139</f>
        <v>4</v>
      </c>
      <c r="H39" s="2">
        <f>'[4]Cumulative Stats'!H139</f>
        <v>0</v>
      </c>
      <c r="I39" s="2">
        <f>'[4]Cumulative Stats'!I139</f>
        <v>0</v>
      </c>
      <c r="J39">
        <f>IF(C39&gt;=PASSING!$B$1*1.25,1,0)</f>
        <v>0</v>
      </c>
      <c r="K39">
        <f t="shared" si="1"/>
        <v>1</v>
      </c>
    </row>
    <row r="40" spans="1:11" x14ac:dyDescent="0.15">
      <c r="A40" s="2" t="str">
        <f>'[11]Cumulative Stats'!A138</f>
        <v>Miller</v>
      </c>
      <c r="B40" s="2" t="str">
        <f>'[11]Cumulative Stats'!B138</f>
        <v>NO</v>
      </c>
      <c r="C40" s="2">
        <f>'[11]Cumulative Stats'!C138</f>
        <v>1</v>
      </c>
      <c r="D40" s="2">
        <f>'[11]Cumulative Stats'!D138</f>
        <v>0</v>
      </c>
      <c r="E40" s="2">
        <f>'[11]Cumulative Stats'!E138</f>
        <v>4</v>
      </c>
      <c r="F40" s="10">
        <f>'[11]Cumulative Stats'!F138</f>
        <v>4</v>
      </c>
      <c r="G40" s="2">
        <f>'[11]Cumulative Stats'!G138</f>
        <v>4</v>
      </c>
      <c r="H40" s="2">
        <f>'[11]Cumulative Stats'!H138</f>
        <v>0</v>
      </c>
      <c r="I40" s="2">
        <f>'[11]Cumulative Stats'!I138</f>
        <v>0</v>
      </c>
      <c r="J40">
        <f>IF(C40&gt;=PASSING!$B$1*1.25,1,0)</f>
        <v>0</v>
      </c>
      <c r="K40">
        <f t="shared" si="1"/>
        <v>1</v>
      </c>
    </row>
    <row r="41" spans="1:11" x14ac:dyDescent="0.15">
      <c r="A41" s="2" t="str">
        <f>'[16]Cumulative Stats'!A139</f>
        <v>Ulmer</v>
      </c>
      <c r="B41" s="2" t="str">
        <f>'[16]Cumulative Stats'!B139</f>
        <v>SA</v>
      </c>
      <c r="C41" s="2">
        <f>'[16]Cumulative Stats'!C139</f>
        <v>18</v>
      </c>
      <c r="D41" s="2">
        <f>'[16]Cumulative Stats'!D139</f>
        <v>4</v>
      </c>
      <c r="E41" s="2">
        <f>'[16]Cumulative Stats'!E139</f>
        <v>70</v>
      </c>
      <c r="F41" s="10">
        <f>'[16]Cumulative Stats'!F139</f>
        <v>3.8888888888888888</v>
      </c>
      <c r="G41" s="2">
        <f>'[16]Cumulative Stats'!G139</f>
        <v>13</v>
      </c>
      <c r="H41" s="2">
        <f>'[16]Cumulative Stats'!H139</f>
        <v>0</v>
      </c>
      <c r="I41" s="2">
        <f>'[16]Cumulative Stats'!I139</f>
        <v>3</v>
      </c>
      <c r="J41">
        <f>IF(C41&gt;=PASSING!$B$1*1.25,1,0)</f>
        <v>0</v>
      </c>
      <c r="K41">
        <f t="shared" si="1"/>
        <v>1</v>
      </c>
    </row>
    <row r="42" spans="1:11" x14ac:dyDescent="0.15">
      <c r="A42" s="2" t="str">
        <f>'[1]Cumulative Stats'!A139</f>
        <v>Tolbert</v>
      </c>
      <c r="B42" s="2" t="str">
        <f>'[1]Cumulative Stats'!B139</f>
        <v>Arz</v>
      </c>
      <c r="C42" s="2">
        <f>'[1]Cumulative Stats'!C139</f>
        <v>6</v>
      </c>
      <c r="D42" s="2">
        <f>'[1]Cumulative Stats'!D139</f>
        <v>0</v>
      </c>
      <c r="E42" s="2">
        <f>'[1]Cumulative Stats'!E139</f>
        <v>18</v>
      </c>
      <c r="F42" s="10">
        <f>'[1]Cumulative Stats'!F139</f>
        <v>3</v>
      </c>
      <c r="G42" s="2">
        <f>'[1]Cumulative Stats'!G139</f>
        <v>8</v>
      </c>
      <c r="H42" s="2">
        <f>'[1]Cumulative Stats'!H139</f>
        <v>0</v>
      </c>
      <c r="I42" s="2">
        <f>'[1]Cumulative Stats'!I139</f>
        <v>1</v>
      </c>
      <c r="J42">
        <f>IF(C42&gt;=PASSING!$B$1*1.25,1,0)</f>
        <v>0</v>
      </c>
      <c r="K42">
        <f t="shared" si="1"/>
        <v>1</v>
      </c>
    </row>
    <row r="43" spans="1:11" x14ac:dyDescent="0.15">
      <c r="A43" s="2" t="str">
        <f>'[6]Cumulative Stats'!A137</f>
        <v>Kemp</v>
      </c>
      <c r="B43" s="2" t="str">
        <f>'[6]Cumulative Stats'!B137</f>
        <v>Jac</v>
      </c>
      <c r="C43" s="2">
        <f>'[6]Cumulative Stats'!C137</f>
        <v>3</v>
      </c>
      <c r="D43" s="2">
        <f>'[6]Cumulative Stats'!D137</f>
        <v>1</v>
      </c>
      <c r="E43" s="2">
        <f>'[6]Cumulative Stats'!E137</f>
        <v>8</v>
      </c>
      <c r="F43" s="10">
        <f>'[6]Cumulative Stats'!F137</f>
        <v>2.6666666666666665</v>
      </c>
      <c r="G43" s="2">
        <f>'[6]Cumulative Stats'!G137</f>
        <v>8</v>
      </c>
      <c r="H43" s="2">
        <f>'[6]Cumulative Stats'!H137</f>
        <v>0</v>
      </c>
      <c r="I43" s="2">
        <f>'[6]Cumulative Stats'!I137</f>
        <v>0</v>
      </c>
      <c r="J43">
        <f>IF(C43&gt;=PASSING!$B$1*1.25,1,0)</f>
        <v>0</v>
      </c>
      <c r="K43">
        <f t="shared" si="1"/>
        <v>1</v>
      </c>
    </row>
    <row r="44" spans="1:11" x14ac:dyDescent="0.15">
      <c r="A44" s="2" t="str">
        <f>'[13]Cumulative Stats'!A140</f>
        <v>Steptoe</v>
      </c>
      <c r="B44" s="2" t="str">
        <f>'[13]Cumulative Stats'!B140</f>
        <v>Okl</v>
      </c>
      <c r="C44" s="2">
        <f>'[13]Cumulative Stats'!C140</f>
        <v>4</v>
      </c>
      <c r="D44" s="2">
        <f>'[13]Cumulative Stats'!D140</f>
        <v>1</v>
      </c>
      <c r="E44" s="2">
        <f>'[13]Cumulative Stats'!E140</f>
        <v>8</v>
      </c>
      <c r="F44" s="10">
        <f>'[13]Cumulative Stats'!F140</f>
        <v>2</v>
      </c>
      <c r="G44" s="2">
        <f>'[13]Cumulative Stats'!G140</f>
        <v>3</v>
      </c>
      <c r="H44" s="2">
        <f>'[13]Cumulative Stats'!H140</f>
        <v>0</v>
      </c>
      <c r="I44" s="2">
        <f>'[13]Cumulative Stats'!I140</f>
        <v>0</v>
      </c>
      <c r="J44">
        <f>IF(C44&gt;=PASSING!$B$1*1.25,1,0)</f>
        <v>0</v>
      </c>
      <c r="K44">
        <f t="shared" si="1"/>
        <v>1</v>
      </c>
    </row>
    <row r="45" spans="1:11" x14ac:dyDescent="0.15">
      <c r="A45" s="2" t="str">
        <f>'[13]Cumulative Stats'!A141</f>
        <v>Turner</v>
      </c>
      <c r="B45" s="2" t="str">
        <f>'[13]Cumulative Stats'!B141</f>
        <v>Okl</v>
      </c>
      <c r="C45" s="2">
        <f>'[13]Cumulative Stats'!C141</f>
        <v>8</v>
      </c>
      <c r="D45" s="2">
        <f>'[13]Cumulative Stats'!D141</f>
        <v>16</v>
      </c>
      <c r="E45" s="2">
        <f>'[13]Cumulative Stats'!E141</f>
        <v>12</v>
      </c>
      <c r="F45" s="10">
        <f>'[13]Cumulative Stats'!F141</f>
        <v>1.5</v>
      </c>
      <c r="G45" s="2">
        <f>'[13]Cumulative Stats'!G141</f>
        <v>6</v>
      </c>
      <c r="H45" s="2">
        <f>'[13]Cumulative Stats'!H141</f>
        <v>0</v>
      </c>
      <c r="I45" s="2">
        <f>'[13]Cumulative Stats'!I141</f>
        <v>0</v>
      </c>
      <c r="J45">
        <f>IF(C45&gt;=PASSING!$B$1*1.25,1,0)</f>
        <v>0</v>
      </c>
      <c r="K45">
        <f t="shared" si="1"/>
        <v>1</v>
      </c>
    </row>
    <row r="46" spans="1:11" x14ac:dyDescent="0.15">
      <c r="A46" s="2" t="str">
        <f>'[1]Cumulative Stats'!A138</f>
        <v>Sanchez</v>
      </c>
      <c r="B46" s="2" t="str">
        <f>'[1]Cumulative Stats'!B138</f>
        <v>Arz</v>
      </c>
      <c r="C46" s="2">
        <f>'[1]Cumulative Stats'!C138</f>
        <v>2</v>
      </c>
      <c r="D46" s="2">
        <f>'[1]Cumulative Stats'!D138</f>
        <v>0</v>
      </c>
      <c r="E46" s="2">
        <f>'[1]Cumulative Stats'!E138</f>
        <v>3</v>
      </c>
      <c r="F46" s="10">
        <f>'[1]Cumulative Stats'!F138</f>
        <v>1.5</v>
      </c>
      <c r="G46" s="2">
        <f>'[1]Cumulative Stats'!G138</f>
        <v>3</v>
      </c>
      <c r="H46" s="2">
        <f>'[1]Cumulative Stats'!H138</f>
        <v>0</v>
      </c>
      <c r="I46" s="2">
        <f>'[1]Cumulative Stats'!I138</f>
        <v>0</v>
      </c>
      <c r="J46">
        <f>IF(C46&gt;=PASSING!$B$1*1.25,1,0)</f>
        <v>0</v>
      </c>
      <c r="K46">
        <f t="shared" si="1"/>
        <v>1</v>
      </c>
    </row>
    <row r="47" spans="1:11" x14ac:dyDescent="0.15">
      <c r="A47" s="2" t="str">
        <f>'[1]Cumulative Stats'!A137</f>
        <v>Johnson,T</v>
      </c>
      <c r="B47" s="2" t="str">
        <f>'[1]Cumulative Stats'!B137</f>
        <v>Arz</v>
      </c>
      <c r="C47" s="2">
        <f>'[1]Cumulative Stats'!C137</f>
        <v>4</v>
      </c>
      <c r="D47" s="2">
        <f>'[1]Cumulative Stats'!D137</f>
        <v>0</v>
      </c>
      <c r="E47" s="2">
        <f>'[1]Cumulative Stats'!E137</f>
        <v>5</v>
      </c>
      <c r="F47" s="10">
        <f>'[1]Cumulative Stats'!F137</f>
        <v>1.25</v>
      </c>
      <c r="G47" s="2">
        <f>'[1]Cumulative Stats'!G137</f>
        <v>2</v>
      </c>
      <c r="H47" s="2">
        <f>'[1]Cumulative Stats'!H137</f>
        <v>0</v>
      </c>
      <c r="I47" s="2">
        <f>'[1]Cumulative Stats'!I137</f>
        <v>0</v>
      </c>
      <c r="J47">
        <f>IF(C47&gt;=PASSING!$B$1*1.25,1,0)</f>
        <v>0</v>
      </c>
      <c r="K47">
        <f t="shared" si="1"/>
        <v>1</v>
      </c>
    </row>
    <row r="48" spans="1:11" x14ac:dyDescent="0.15">
      <c r="A48" s="2" t="str">
        <f>'[9]Cumulative Stats'!A138</f>
        <v>Carter</v>
      </c>
      <c r="B48" s="2" t="str">
        <f>'[9]Cumulative Stats'!B138</f>
        <v>Mch</v>
      </c>
      <c r="C48" s="2">
        <f>'[9]Cumulative Stats'!C138</f>
        <v>5</v>
      </c>
      <c r="D48" s="2">
        <f>'[9]Cumulative Stats'!D138</f>
        <v>7</v>
      </c>
      <c r="E48" s="2">
        <f>'[9]Cumulative Stats'!E138</f>
        <v>6</v>
      </c>
      <c r="F48" s="10">
        <f>'[9]Cumulative Stats'!F138</f>
        <v>1.2</v>
      </c>
      <c r="G48" s="2">
        <f>'[9]Cumulative Stats'!G138</f>
        <v>5</v>
      </c>
      <c r="H48" s="2">
        <f>'[9]Cumulative Stats'!H138</f>
        <v>0</v>
      </c>
      <c r="I48" s="2">
        <f>'[9]Cumulative Stats'!I138</f>
        <v>0</v>
      </c>
      <c r="J48">
        <f>IF(C48&gt;=PASSING!$B$1*1.25,1,0)</f>
        <v>0</v>
      </c>
      <c r="K48">
        <f t="shared" si="1"/>
        <v>1</v>
      </c>
    </row>
    <row r="49" spans="1:11" x14ac:dyDescent="0.15">
      <c r="A49" s="2" t="str">
        <f>'[10]Cumulative Stats'!A137</f>
        <v>Elion</v>
      </c>
      <c r="B49" s="2" t="str">
        <f>'[10]Cumulative Stats'!B137</f>
        <v>NJ</v>
      </c>
      <c r="C49" s="2">
        <f>'[10]Cumulative Stats'!C137</f>
        <v>5</v>
      </c>
      <c r="D49" s="2">
        <f>'[10]Cumulative Stats'!D137</f>
        <v>0</v>
      </c>
      <c r="E49" s="2">
        <f>'[10]Cumulative Stats'!E137</f>
        <v>3</v>
      </c>
      <c r="F49" s="10">
        <f>'[10]Cumulative Stats'!F137</f>
        <v>0.6</v>
      </c>
      <c r="G49" s="2">
        <f>'[10]Cumulative Stats'!G137</f>
        <v>5</v>
      </c>
      <c r="H49" s="2">
        <f>'[10]Cumulative Stats'!H137</f>
        <v>0</v>
      </c>
      <c r="I49" s="2">
        <f>'[10]Cumulative Stats'!I137</f>
        <v>2</v>
      </c>
      <c r="J49">
        <f>IF(C49&gt;=PASSING!$B$1*1.25,1,0)</f>
        <v>0</v>
      </c>
      <c r="K49">
        <f t="shared" si="1"/>
        <v>1</v>
      </c>
    </row>
    <row r="50" spans="1:11" x14ac:dyDescent="0.15">
      <c r="A50" s="2" t="str">
        <f>'[13]Cumulative Stats'!A138</f>
        <v>Hill</v>
      </c>
      <c r="B50" s="2" t="str">
        <f>'[13]Cumulative Stats'!B138</f>
        <v>Okl</v>
      </c>
      <c r="C50" s="2">
        <f>'[13]Cumulative Stats'!C138</f>
        <v>3</v>
      </c>
      <c r="D50" s="2">
        <f>'[13]Cumulative Stats'!D138</f>
        <v>2</v>
      </c>
      <c r="E50" s="2">
        <f>'[13]Cumulative Stats'!E138</f>
        <v>1</v>
      </c>
      <c r="F50" s="10">
        <f>'[13]Cumulative Stats'!F138</f>
        <v>0.33333333333333331</v>
      </c>
      <c r="G50" s="2">
        <f>'[13]Cumulative Stats'!G138</f>
        <v>2</v>
      </c>
      <c r="H50" s="2">
        <f>'[13]Cumulative Stats'!H138</f>
        <v>0</v>
      </c>
      <c r="I50" s="2">
        <f>'[13]Cumulative Stats'!I138</f>
        <v>2</v>
      </c>
      <c r="J50">
        <f>IF(C50&gt;=PASSING!$B$1*1.25,1,0)</f>
        <v>0</v>
      </c>
      <c r="K50">
        <f t="shared" si="1"/>
        <v>1</v>
      </c>
    </row>
    <row r="51" spans="1:11" x14ac:dyDescent="0.15">
      <c r="A51" s="2" t="str">
        <f>'[17]Cumulative Stats'!A138</f>
        <v>Grayson</v>
      </c>
      <c r="B51" s="2" t="str">
        <f>'[17]Cumulative Stats'!B138</f>
        <v>TB</v>
      </c>
      <c r="C51" s="2">
        <f>'[17]Cumulative Stats'!C138</f>
        <v>0</v>
      </c>
      <c r="D51" s="2">
        <f>'[17]Cumulative Stats'!D138</f>
        <v>2</v>
      </c>
      <c r="E51" s="2">
        <f>'[17]Cumulative Stats'!E138</f>
        <v>0</v>
      </c>
      <c r="F51" s="10">
        <f>'[17]Cumulative Stats'!F138</f>
        <v>0</v>
      </c>
      <c r="G51" s="2">
        <f>'[17]Cumulative Stats'!G138</f>
        <v>0</v>
      </c>
      <c r="H51" s="2">
        <f>'[17]Cumulative Stats'!H138</f>
        <v>0</v>
      </c>
      <c r="I51" s="2">
        <f>'[17]Cumulative Stats'!I138</f>
        <v>0</v>
      </c>
      <c r="J51">
        <f>IF(C51&gt;=PASSING!$B$1*1.25,1,0)</f>
        <v>0</v>
      </c>
      <c r="K51">
        <f t="shared" si="1"/>
        <v>1</v>
      </c>
    </row>
    <row r="52" spans="1:11" x14ac:dyDescent="0.15">
      <c r="A52" s="2" t="str">
        <f>'[16]Cumulative Stats'!A140</f>
        <v>Waddy</v>
      </c>
      <c r="B52" s="2" t="str">
        <f>'[16]Cumulative Stats'!B140</f>
        <v>SA</v>
      </c>
      <c r="C52" s="2">
        <f>'[16]Cumulative Stats'!C140</f>
        <v>0</v>
      </c>
      <c r="D52" s="2">
        <f>'[16]Cumulative Stats'!D140</f>
        <v>2</v>
      </c>
      <c r="E52" s="2">
        <f>'[16]Cumulative Stats'!E140</f>
        <v>0</v>
      </c>
      <c r="F52" s="10">
        <f>'[16]Cumulative Stats'!F140</f>
        <v>0</v>
      </c>
      <c r="G52" s="2">
        <f>'[16]Cumulative Stats'!G140</f>
        <v>0</v>
      </c>
      <c r="H52" s="2">
        <f>'[16]Cumulative Stats'!H140</f>
        <v>0</v>
      </c>
      <c r="I52" s="2">
        <f>'[16]Cumulative Stats'!I140</f>
        <v>0</v>
      </c>
      <c r="J52">
        <f>IF(C52&gt;=PASSING!$B$1*1.25,1,0)</f>
        <v>0</v>
      </c>
      <c r="K52">
        <f t="shared" si="1"/>
        <v>1</v>
      </c>
    </row>
    <row r="53" spans="1:11" x14ac:dyDescent="0.15">
      <c r="A53" s="2" t="str">
        <f>'[9]Cumulative Stats'!A140</f>
        <v>Moriarty</v>
      </c>
      <c r="B53" s="2" t="str">
        <f>'[9]Cumulative Stats'!B140</f>
        <v>Mch</v>
      </c>
      <c r="C53" s="2">
        <f>'[9]Cumulative Stats'!C140</f>
        <v>1</v>
      </c>
      <c r="D53" s="2">
        <f>'[9]Cumulative Stats'!D140</f>
        <v>0</v>
      </c>
      <c r="E53" s="2">
        <f>'[9]Cumulative Stats'!E140</f>
        <v>0</v>
      </c>
      <c r="F53" s="10">
        <f>'[9]Cumulative Stats'!F140</f>
        <v>0</v>
      </c>
      <c r="G53" s="2">
        <f>'[9]Cumulative Stats'!G140</f>
        <v>0</v>
      </c>
      <c r="H53" s="2">
        <f>'[9]Cumulative Stats'!H140</f>
        <v>0</v>
      </c>
      <c r="I53" s="2">
        <f>'[9]Cumulative Stats'!I140</f>
        <v>1</v>
      </c>
      <c r="J53">
        <f>IF(C53&gt;=PASSING!$B$1*1.25,1,0)</f>
        <v>0</v>
      </c>
      <c r="K53">
        <f t="shared" si="1"/>
        <v>1</v>
      </c>
    </row>
    <row r="54" spans="1:11" x14ac:dyDescent="0.15">
      <c r="A54" s="2" t="str">
        <f>'[4]Cumulative Stats'!A140</f>
        <v>Kimmel</v>
      </c>
      <c r="B54" s="2" t="str">
        <f>'[4]Cumulative Stats'!B140</f>
        <v>Den</v>
      </c>
      <c r="C54" s="2">
        <f>'[4]Cumulative Stats'!C140</f>
        <v>3</v>
      </c>
      <c r="D54" s="2">
        <f>'[4]Cumulative Stats'!D140</f>
        <v>0</v>
      </c>
      <c r="E54" s="2">
        <f>'[4]Cumulative Stats'!E140</f>
        <v>0</v>
      </c>
      <c r="F54" s="10">
        <f>'[4]Cumulative Stats'!F140</f>
        <v>0</v>
      </c>
      <c r="G54" s="2">
        <f>'[4]Cumulative Stats'!G140</f>
        <v>0</v>
      </c>
      <c r="H54" s="2">
        <f>'[4]Cumulative Stats'!H140</f>
        <v>0</v>
      </c>
      <c r="I54" s="2">
        <f>'[4]Cumulative Stats'!I140</f>
        <v>3</v>
      </c>
      <c r="J54">
        <f>IF(C54&gt;=PASSING!$B$1*1.25,1,0)</f>
        <v>0</v>
      </c>
      <c r="K54">
        <f t="shared" si="1"/>
        <v>1</v>
      </c>
    </row>
    <row r="55" spans="1:11" x14ac:dyDescent="0.15">
      <c r="A55" s="112" t="str">
        <f>'[16]Cumulative Stats'!A141</f>
        <v>Neal</v>
      </c>
      <c r="B55" s="2" t="str">
        <f>'[16]Cumulative Stats'!B141</f>
        <v>SA</v>
      </c>
      <c r="C55" s="2">
        <f>'[16]Cumulative Stats'!C141</f>
        <v>1</v>
      </c>
      <c r="D55" s="2">
        <f>'[16]Cumulative Stats'!D141</f>
        <v>0</v>
      </c>
      <c r="E55" s="2">
        <f>'[16]Cumulative Stats'!E141</f>
        <v>0</v>
      </c>
      <c r="F55" s="10">
        <f>'[16]Cumulative Stats'!F141</f>
        <v>0</v>
      </c>
      <c r="G55" s="2">
        <f>'[16]Cumulative Stats'!G141</f>
        <v>0</v>
      </c>
      <c r="H55" s="2">
        <f>'[16]Cumulative Stats'!H141</f>
        <v>0</v>
      </c>
      <c r="I55" s="2">
        <f>'[16]Cumulative Stats'!I141</f>
        <v>0</v>
      </c>
      <c r="J55">
        <f>IF(C55&gt;=PASSING!$B$1*1.25,1,0)</f>
        <v>0</v>
      </c>
      <c r="K55">
        <f t="shared" si="1"/>
        <v>1</v>
      </c>
    </row>
    <row r="56" spans="1:11" x14ac:dyDescent="0.15">
      <c r="A56" s="2" t="str">
        <f>'[6]Cumulative Stats'!A138</f>
        <v>Matthews</v>
      </c>
      <c r="B56" s="2" t="str">
        <f>'[6]Cumulative Stats'!B138</f>
        <v>Jac</v>
      </c>
      <c r="C56" s="2">
        <f>'[6]Cumulative Stats'!C138</f>
        <v>0</v>
      </c>
      <c r="D56" s="2">
        <f>'[6]Cumulative Stats'!D138</f>
        <v>2</v>
      </c>
      <c r="E56" s="2">
        <f>'[6]Cumulative Stats'!E138</f>
        <v>0</v>
      </c>
      <c r="F56" s="10">
        <f>'[6]Cumulative Stats'!F138</f>
        <v>0</v>
      </c>
      <c r="G56" s="2">
        <f>'[6]Cumulative Stats'!G138</f>
        <v>0</v>
      </c>
      <c r="H56" s="2">
        <f>'[6]Cumulative Stats'!H138</f>
        <v>0</v>
      </c>
      <c r="I56" s="2">
        <f>'[6]Cumulative Stats'!I138</f>
        <v>0</v>
      </c>
      <c r="J56">
        <f>IF(C56&gt;=PASSING!$B$1*1.25,1,0)</f>
        <v>0</v>
      </c>
      <c r="K56">
        <f t="shared" si="1"/>
        <v>1</v>
      </c>
    </row>
    <row r="57" spans="1:11" x14ac:dyDescent="0.15">
      <c r="A57" s="2" t="str">
        <f>'[13]Cumulative Stats'!A142</f>
        <v>Williams,A</v>
      </c>
      <c r="B57" s="2" t="str">
        <f>'[13]Cumulative Stats'!B142</f>
        <v>Okl</v>
      </c>
      <c r="C57" s="2">
        <f>'[13]Cumulative Stats'!C142</f>
        <v>1</v>
      </c>
      <c r="D57" s="2">
        <f>'[13]Cumulative Stats'!D142</f>
        <v>2</v>
      </c>
      <c r="E57" s="2">
        <f>'[13]Cumulative Stats'!E142</f>
        <v>0</v>
      </c>
      <c r="F57" s="10">
        <f>'[13]Cumulative Stats'!F142</f>
        <v>0</v>
      </c>
      <c r="G57" s="2">
        <f>'[13]Cumulative Stats'!G142</f>
        <v>0</v>
      </c>
      <c r="H57" s="2">
        <f>'[13]Cumulative Stats'!H142</f>
        <v>0</v>
      </c>
      <c r="I57" s="2">
        <f>'[13]Cumulative Stats'!I142</f>
        <v>0</v>
      </c>
      <c r="J57">
        <f>IF(C57&gt;=PASSING!$B$1*1.25,1,0)</f>
        <v>0</v>
      </c>
      <c r="K57">
        <f t="shared" si="1"/>
        <v>1</v>
      </c>
    </row>
    <row r="58" spans="1:11" x14ac:dyDescent="0.15">
      <c r="A58" s="2" t="str">
        <f>'[7]Cumulative Stats'!A140</f>
        <v>Townsell</v>
      </c>
      <c r="B58" s="2" t="str">
        <f>'[7]Cumulative Stats'!B140</f>
        <v>LA</v>
      </c>
      <c r="C58" s="2">
        <f>'[7]Cumulative Stats'!C140</f>
        <v>0</v>
      </c>
      <c r="D58" s="2">
        <f>'[7]Cumulative Stats'!D140</f>
        <v>2</v>
      </c>
      <c r="E58" s="2">
        <f>'[7]Cumulative Stats'!E140</f>
        <v>0</v>
      </c>
      <c r="F58" s="10">
        <f>'[7]Cumulative Stats'!F140</f>
        <v>0</v>
      </c>
      <c r="G58" s="2">
        <f>'[7]Cumulative Stats'!G140</f>
        <v>0</v>
      </c>
      <c r="H58" s="2">
        <f>'[7]Cumulative Stats'!H140</f>
        <v>0</v>
      </c>
      <c r="I58" s="2">
        <f>'[7]Cumulative Stats'!I140</f>
        <v>0</v>
      </c>
      <c r="J58">
        <f>IF(C58&gt;=PASSING!$B$1*1.25,1,0)</f>
        <v>0</v>
      </c>
      <c r="K58">
        <f t="shared" si="1"/>
        <v>1</v>
      </c>
    </row>
    <row r="59" spans="1:11" x14ac:dyDescent="0.15">
      <c r="A59" s="2" t="str">
        <f>'[5]Cumulative Stats'!A136</f>
        <v>Eason,C</v>
      </c>
      <c r="B59" s="2" t="str">
        <f>'[5]Cumulative Stats'!B136</f>
        <v>Hou</v>
      </c>
      <c r="C59" s="2">
        <f>'[5]Cumulative Stats'!C136</f>
        <v>1</v>
      </c>
      <c r="D59" s="2">
        <f>'[5]Cumulative Stats'!D136</f>
        <v>0</v>
      </c>
      <c r="E59" s="2">
        <f>'[5]Cumulative Stats'!E136</f>
        <v>0</v>
      </c>
      <c r="F59" s="10">
        <f>'[5]Cumulative Stats'!F136</f>
        <v>0</v>
      </c>
      <c r="G59" s="2">
        <f>'[5]Cumulative Stats'!G136</f>
        <v>0</v>
      </c>
      <c r="H59" s="2">
        <f>'[5]Cumulative Stats'!H136</f>
        <v>0</v>
      </c>
      <c r="I59" s="2">
        <f>'[5]Cumulative Stats'!I136</f>
        <v>0</v>
      </c>
      <c r="J59">
        <f>IF(C59&gt;=PASSING!$B$1*1.25,1,0)</f>
        <v>0</v>
      </c>
      <c r="K59">
        <f t="shared" si="1"/>
        <v>1</v>
      </c>
    </row>
    <row r="60" spans="1:11" x14ac:dyDescent="0.15">
      <c r="A60" s="2" t="str">
        <f>'[8]Cumulative Stats'!A136</f>
        <v>Crawford</v>
      </c>
      <c r="B60" s="2" t="str">
        <f>'[8]Cumulative Stats'!B136</f>
        <v>Mem</v>
      </c>
      <c r="C60" s="2">
        <f>'[8]Cumulative Stats'!C136</f>
        <v>6</v>
      </c>
      <c r="D60" s="2">
        <f>'[8]Cumulative Stats'!D136</f>
        <v>0</v>
      </c>
      <c r="E60" s="2">
        <f>'[8]Cumulative Stats'!E136</f>
        <v>-6</v>
      </c>
      <c r="F60" s="10">
        <f>'[8]Cumulative Stats'!F136</f>
        <v>-1</v>
      </c>
      <c r="G60" s="2">
        <f>'[8]Cumulative Stats'!G136</f>
        <v>0</v>
      </c>
      <c r="H60" s="2">
        <f>'[8]Cumulative Stats'!H136</f>
        <v>0</v>
      </c>
      <c r="I60" s="2">
        <f>'[8]Cumulative Stats'!I136</f>
        <v>0</v>
      </c>
      <c r="J60">
        <f>IF(C60&gt;=PASSING!$B$1*1.25,1,0)</f>
        <v>0</v>
      </c>
      <c r="K60">
        <f t="shared" si="1"/>
        <v>1</v>
      </c>
    </row>
    <row r="61" spans="1:11" x14ac:dyDescent="0.15">
      <c r="A61" s="2" t="str">
        <f>'[14]Cumulative Stats'!A138</f>
        <v>Lush</v>
      </c>
      <c r="B61" s="2" t="str">
        <f>'[14]Cumulative Stats'!B138</f>
        <v>Phi</v>
      </c>
      <c r="C61" s="2">
        <f>'[14]Cumulative Stats'!C138</f>
        <v>1</v>
      </c>
      <c r="D61" s="2">
        <f>'[14]Cumulative Stats'!D138</f>
        <v>0</v>
      </c>
      <c r="E61" s="2">
        <f>'[14]Cumulative Stats'!E138</f>
        <v>-1</v>
      </c>
      <c r="F61" s="10">
        <f>'[14]Cumulative Stats'!F138</f>
        <v>-1</v>
      </c>
      <c r="G61" s="2">
        <f>'[14]Cumulative Stats'!G138</f>
        <v>-1</v>
      </c>
      <c r="H61" s="2">
        <f>'[14]Cumulative Stats'!H138</f>
        <v>0</v>
      </c>
      <c r="I61" s="2">
        <f>'[14]Cumulative Stats'!I138</f>
        <v>0</v>
      </c>
      <c r="J61">
        <f>IF(C61&gt;=PASSING!$B$1*1.25,1,0)</f>
        <v>0</v>
      </c>
      <c r="K61">
        <f t="shared" si="1"/>
        <v>1</v>
      </c>
    </row>
    <row r="62" spans="1:11" x14ac:dyDescent="0.15">
      <c r="A62" s="2" t="str">
        <f>'[13]Cumulative Stats'!A139</f>
        <v>Higgins</v>
      </c>
      <c r="B62" s="2" t="str">
        <f>'[13]Cumulative Stats'!B139</f>
        <v>Okl</v>
      </c>
      <c r="C62" s="2">
        <f>'[13]Cumulative Stats'!C139</f>
        <v>0</v>
      </c>
      <c r="D62" s="2">
        <f>'[13]Cumulative Stats'!D139</f>
        <v>0</v>
      </c>
      <c r="E62" s="2">
        <f>'[13]Cumulative Stats'!E139</f>
        <v>0</v>
      </c>
      <c r="F62" s="10">
        <f>'[13]Cumulative Stats'!F139</f>
        <v>0</v>
      </c>
      <c r="G62" s="2">
        <f>'[13]Cumulative Stats'!G139</f>
        <v>0</v>
      </c>
      <c r="H62" s="2">
        <f>'[13]Cumulative Stats'!H139</f>
        <v>0</v>
      </c>
      <c r="I62" s="2">
        <f>'[13]Cumulative Stats'!I139</f>
        <v>0</v>
      </c>
      <c r="J62">
        <f>IF(C62&gt;=PASSING!$B$1*1.25,1,0)</f>
        <v>0</v>
      </c>
      <c r="K62">
        <f t="shared" si="1"/>
        <v>0</v>
      </c>
    </row>
    <row r="63" spans="1:11" x14ac:dyDescent="0.15">
      <c r="A63" s="2" t="str">
        <f>'[5]Cumulative Stats'!A137</f>
        <v>Lewis,W</v>
      </c>
      <c r="B63" s="2" t="str">
        <f>'[5]Cumulative Stats'!B137</f>
        <v>Hou</v>
      </c>
      <c r="C63" s="2">
        <f>'[5]Cumulative Stats'!C137</f>
        <v>0</v>
      </c>
      <c r="D63" s="2">
        <f>'[5]Cumulative Stats'!D137</f>
        <v>0</v>
      </c>
      <c r="E63" s="2">
        <f>'[5]Cumulative Stats'!E137</f>
        <v>0</v>
      </c>
      <c r="F63" s="10">
        <f>'[5]Cumulative Stats'!F137</f>
        <v>0</v>
      </c>
      <c r="G63" s="2">
        <f>'[5]Cumulative Stats'!G137</f>
        <v>0</v>
      </c>
      <c r="H63" s="2">
        <f>'[5]Cumulative Stats'!H137</f>
        <v>0</v>
      </c>
      <c r="I63" s="2">
        <f>'[5]Cumulative Stats'!I137</f>
        <v>0</v>
      </c>
      <c r="J63">
        <f>IF(C63&gt;=PASSING!$B$1*1.25,1,0)</f>
        <v>0</v>
      </c>
      <c r="K63">
        <f t="shared" si="1"/>
        <v>0</v>
      </c>
    </row>
    <row r="64" spans="1:11" x14ac:dyDescent="0.15">
      <c r="A64" s="2" t="str">
        <f>'[5]Cumulative Stats'!A138</f>
        <v>McGhee</v>
      </c>
      <c r="B64" s="2" t="str">
        <f>'[5]Cumulative Stats'!B138</f>
        <v>Hou</v>
      </c>
      <c r="C64" s="2">
        <f>'[5]Cumulative Stats'!C138</f>
        <v>0</v>
      </c>
      <c r="D64" s="2">
        <f>'[5]Cumulative Stats'!D138</f>
        <v>0</v>
      </c>
      <c r="E64" s="2">
        <f>'[5]Cumulative Stats'!E138</f>
        <v>0</v>
      </c>
      <c r="F64" s="10">
        <f>'[5]Cumulative Stats'!F138</f>
        <v>0</v>
      </c>
      <c r="G64" s="2">
        <f>'[5]Cumulative Stats'!G138</f>
        <v>0</v>
      </c>
      <c r="H64" s="2">
        <f>'[5]Cumulative Stats'!H138</f>
        <v>0</v>
      </c>
      <c r="I64" s="2">
        <f>'[5]Cumulative Stats'!I138</f>
        <v>0</v>
      </c>
      <c r="J64">
        <f>IF(C64&gt;=PASSING!$B$1*1.25,1,0)</f>
        <v>0</v>
      </c>
      <c r="K64">
        <f t="shared" si="1"/>
        <v>0</v>
      </c>
    </row>
    <row r="65" spans="1:11" x14ac:dyDescent="0.15">
      <c r="A65" s="2" t="str">
        <f>'[12]Cumulative Stats'!A138</f>
        <v>Quinn</v>
      </c>
      <c r="B65" s="2" t="str">
        <f>'[12]Cumulative Stats'!B138</f>
        <v>Oak</v>
      </c>
      <c r="C65" s="2">
        <f>'[12]Cumulative Stats'!C138</f>
        <v>0</v>
      </c>
      <c r="D65" s="2">
        <f>'[12]Cumulative Stats'!D138</f>
        <v>0</v>
      </c>
      <c r="E65" s="2">
        <f>'[12]Cumulative Stats'!E138</f>
        <v>0</v>
      </c>
      <c r="F65" s="10">
        <f>'[12]Cumulative Stats'!F138</f>
        <v>0</v>
      </c>
      <c r="G65" s="2">
        <f>'[12]Cumulative Stats'!G138</f>
        <v>0</v>
      </c>
      <c r="H65" s="2">
        <f>'[12]Cumulative Stats'!H138</f>
        <v>0</v>
      </c>
      <c r="I65" s="2">
        <f>'[12]Cumulative Stats'!I138</f>
        <v>0</v>
      </c>
      <c r="J65">
        <f>IF(C65&gt;=PASSING!$B$1*1.25,1,0)</f>
        <v>0</v>
      </c>
      <c r="K65">
        <f t="shared" si="1"/>
        <v>0</v>
      </c>
    </row>
    <row r="66" spans="1:11" x14ac:dyDescent="0.15">
      <c r="A66" s="2" t="str">
        <f>'[14]Cumulative Stats'!A140</f>
        <v>Sutton</v>
      </c>
      <c r="B66" s="2" t="str">
        <f>'[14]Cumulative Stats'!B140</f>
        <v>Phi</v>
      </c>
      <c r="C66" s="2">
        <f>'[14]Cumulative Stats'!C140</f>
        <v>0</v>
      </c>
      <c r="D66" s="2">
        <f>'[14]Cumulative Stats'!D140</f>
        <v>0</v>
      </c>
      <c r="E66" s="2">
        <f>'[14]Cumulative Stats'!E140</f>
        <v>0</v>
      </c>
      <c r="F66" s="10">
        <f>'[14]Cumulative Stats'!F140</f>
        <v>0</v>
      </c>
      <c r="G66" s="2">
        <f>'[14]Cumulative Stats'!G140</f>
        <v>0</v>
      </c>
      <c r="H66" s="2">
        <f>'[14]Cumulative Stats'!H140</f>
        <v>0</v>
      </c>
      <c r="I66" s="2">
        <f>'[14]Cumulative Stats'!I140</f>
        <v>0</v>
      </c>
      <c r="J66">
        <f>IF(C66&gt;=PASSING!$B$1*1.25,1,0)</f>
        <v>0</v>
      </c>
      <c r="K66">
        <f t="shared" ref="K66:K97" si="2">IF(C66+D66&gt;0,1,0)</f>
        <v>0</v>
      </c>
    </row>
    <row r="67" spans="1:11" x14ac:dyDescent="0.15">
      <c r="A67" s="2" t="str">
        <f>'[18]Cumulative Stats'!A137</f>
        <v>Taylor</v>
      </c>
      <c r="B67" s="2" t="str">
        <f>'[18]Cumulative Stats'!B137</f>
        <v>Was</v>
      </c>
      <c r="C67" s="2">
        <f>'[18]Cumulative Stats'!C137</f>
        <v>0</v>
      </c>
      <c r="D67" s="2">
        <f>'[18]Cumulative Stats'!D137</f>
        <v>0</v>
      </c>
      <c r="E67" s="2">
        <f>'[18]Cumulative Stats'!E137</f>
        <v>0</v>
      </c>
      <c r="F67" s="10">
        <f>'[18]Cumulative Stats'!F137</f>
        <v>0</v>
      </c>
      <c r="G67" s="2">
        <f>'[18]Cumulative Stats'!G137</f>
        <v>0</v>
      </c>
      <c r="H67" s="2">
        <f>'[18]Cumulative Stats'!H137</f>
        <v>0</v>
      </c>
      <c r="I67" s="2">
        <f>'[18]Cumulative Stats'!I137</f>
        <v>0</v>
      </c>
      <c r="J67">
        <f>IF(C67&gt;=PASSING!$B$1*1.25,1,0)</f>
        <v>0</v>
      </c>
      <c r="K67">
        <f t="shared" si="2"/>
        <v>0</v>
      </c>
    </row>
    <row r="68" spans="1:11" x14ac:dyDescent="0.15">
      <c r="A68" s="2"/>
      <c r="B68" s="2"/>
      <c r="C68" s="2"/>
      <c r="D68" s="2"/>
      <c r="E68" s="2"/>
      <c r="F68" s="10"/>
      <c r="G68" s="2"/>
      <c r="H68" s="2"/>
      <c r="I68" s="2"/>
      <c r="J68">
        <f>IF(C68&gt;=PASSING!$B$1*1.25,1,0)</f>
        <v>0</v>
      </c>
      <c r="K68">
        <f t="shared" si="2"/>
        <v>0</v>
      </c>
    </row>
    <row r="69" spans="1:11" x14ac:dyDescent="0.15">
      <c r="A69" s="2"/>
      <c r="B69" s="2"/>
      <c r="C69" s="2"/>
      <c r="D69" s="2"/>
      <c r="E69" s="2"/>
      <c r="F69" s="10"/>
      <c r="G69" s="2"/>
      <c r="H69" s="2"/>
      <c r="I69" s="2"/>
      <c r="J69">
        <f>IF(C69&gt;=PASSING!$B$1*1.25,1,0)</f>
        <v>0</v>
      </c>
      <c r="K69">
        <f t="shared" si="2"/>
        <v>0</v>
      </c>
    </row>
    <row r="70" spans="1:11" x14ac:dyDescent="0.15">
      <c r="A70" s="2"/>
      <c r="B70" s="2"/>
      <c r="C70" s="2"/>
      <c r="D70" s="2"/>
      <c r="E70" s="2"/>
      <c r="F70" s="10"/>
      <c r="G70" s="2"/>
      <c r="H70" s="2"/>
      <c r="I70" s="2"/>
      <c r="J70">
        <f>IF(C70&gt;=PASSING!$B$1*1.25,1,0)</f>
        <v>0</v>
      </c>
      <c r="K70">
        <f t="shared" si="2"/>
        <v>0</v>
      </c>
    </row>
    <row r="71" spans="1:11" x14ac:dyDescent="0.15">
      <c r="A71" s="2"/>
      <c r="B71" s="2"/>
      <c r="C71" s="2"/>
      <c r="D71" s="2"/>
      <c r="E71" s="2"/>
      <c r="F71" s="10"/>
      <c r="G71" s="2"/>
      <c r="H71" s="2"/>
      <c r="I71" s="2"/>
      <c r="J71">
        <f>IF(C71&gt;=PASSING!$B$1*1.25,1,0)</f>
        <v>0</v>
      </c>
      <c r="K71">
        <f t="shared" si="2"/>
        <v>0</v>
      </c>
    </row>
    <row r="72" spans="1:11" x14ac:dyDescent="0.15">
      <c r="A72" s="2"/>
      <c r="B72" s="2"/>
      <c r="C72" s="2"/>
      <c r="D72" s="2"/>
      <c r="E72" s="2"/>
      <c r="F72" s="10"/>
      <c r="G72" s="2"/>
      <c r="H72" s="2"/>
      <c r="I72" s="2"/>
      <c r="J72">
        <f>IF(C72&gt;=PASSING!$B$1*1.25,1,0)</f>
        <v>0</v>
      </c>
      <c r="K72">
        <f t="shared" si="2"/>
        <v>0</v>
      </c>
    </row>
    <row r="73" spans="1:11" x14ac:dyDescent="0.15">
      <c r="A73" s="2"/>
      <c r="B73" s="2"/>
      <c r="C73" s="2"/>
      <c r="D73" s="2"/>
      <c r="E73" s="2"/>
      <c r="F73" s="10"/>
      <c r="G73" s="2"/>
      <c r="H73" s="2"/>
      <c r="I73" s="2"/>
      <c r="J73">
        <f>IF(C73&gt;=PASSING!$B$1*1.25,1,0)</f>
        <v>0</v>
      </c>
      <c r="K73">
        <f t="shared" si="2"/>
        <v>0</v>
      </c>
    </row>
    <row r="74" spans="1:11" x14ac:dyDescent="0.15">
      <c r="A74" s="2"/>
      <c r="B74" s="2"/>
      <c r="C74" s="2"/>
      <c r="D74" s="2"/>
      <c r="E74" s="2"/>
      <c r="F74" s="10"/>
      <c r="G74" s="2"/>
      <c r="H74" s="2"/>
      <c r="I74" s="2"/>
      <c r="J74">
        <f>IF(C74&gt;=PASSING!$B$1*1.25,1,0)</f>
        <v>0</v>
      </c>
      <c r="K74">
        <f t="shared" si="2"/>
        <v>0</v>
      </c>
    </row>
    <row r="75" spans="1:11" x14ac:dyDescent="0.15">
      <c r="A75" s="2"/>
      <c r="B75" s="2"/>
      <c r="C75" s="2"/>
      <c r="D75" s="2"/>
      <c r="E75" s="2"/>
      <c r="F75" s="10"/>
      <c r="G75" s="2"/>
      <c r="H75" s="2"/>
      <c r="I75" s="2"/>
      <c r="J75">
        <f>IF(C75&gt;=PASSING!$B$1*1.25,1,0)</f>
        <v>0</v>
      </c>
      <c r="K75">
        <f t="shared" si="2"/>
        <v>0</v>
      </c>
    </row>
    <row r="76" spans="1:11" x14ac:dyDescent="0.15">
      <c r="A76" s="2"/>
      <c r="B76" s="2"/>
      <c r="C76" s="2"/>
      <c r="D76" s="2"/>
      <c r="E76" s="2"/>
      <c r="F76" s="10"/>
      <c r="G76" s="2"/>
      <c r="H76" s="2"/>
      <c r="I76" s="2"/>
      <c r="J76">
        <f>IF(C76&gt;=PASSING!$B$1*1.25,1,0)</f>
        <v>0</v>
      </c>
      <c r="K76">
        <f t="shared" si="2"/>
        <v>0</v>
      </c>
    </row>
    <row r="77" spans="1:11" x14ac:dyDescent="0.15">
      <c r="A77" s="2"/>
      <c r="B77" s="2"/>
      <c r="C77" s="2"/>
      <c r="D77" s="2"/>
      <c r="E77" s="2"/>
      <c r="F77" s="10"/>
      <c r="G77" s="2"/>
      <c r="H77" s="2"/>
      <c r="I77" s="2"/>
      <c r="J77">
        <f>IF(C77&gt;=PASSING!$B$1*1.25,1,0)</f>
        <v>0</v>
      </c>
      <c r="K77">
        <f t="shared" si="2"/>
        <v>0</v>
      </c>
    </row>
    <row r="78" spans="1:11" x14ac:dyDescent="0.15">
      <c r="A78" s="2"/>
      <c r="B78" s="2"/>
      <c r="C78" s="2"/>
      <c r="D78" s="2"/>
      <c r="E78" s="2"/>
      <c r="F78" s="10"/>
      <c r="G78" s="2"/>
      <c r="H78" s="2"/>
      <c r="I78" s="2"/>
      <c r="J78">
        <f>IF(C78&gt;=PASSING!$B$1*1.25,1,0)</f>
        <v>0</v>
      </c>
      <c r="K78">
        <f t="shared" si="2"/>
        <v>0</v>
      </c>
    </row>
    <row r="79" spans="1:11" x14ac:dyDescent="0.15">
      <c r="A79" s="2"/>
      <c r="B79" s="2"/>
      <c r="C79" s="2"/>
      <c r="D79" s="2"/>
      <c r="E79" s="2"/>
      <c r="F79" s="10"/>
      <c r="G79" s="2"/>
      <c r="H79" s="2"/>
      <c r="I79" s="2"/>
      <c r="J79">
        <f>IF(C79&gt;=PASSING!$B$1*1.25,1,0)</f>
        <v>0</v>
      </c>
      <c r="K79">
        <f t="shared" si="2"/>
        <v>0</v>
      </c>
    </row>
    <row r="80" spans="1:11" x14ac:dyDescent="0.15">
      <c r="A80" s="2"/>
      <c r="B80" s="2"/>
      <c r="C80" s="2"/>
      <c r="D80" s="2"/>
      <c r="E80" s="2"/>
      <c r="F80" s="10"/>
      <c r="G80" s="2"/>
      <c r="H80" s="2"/>
      <c r="I80" s="2"/>
      <c r="J80">
        <f>IF(C80&gt;=PASSING!$B$1*1.25,1,0)</f>
        <v>0</v>
      </c>
      <c r="K80">
        <f t="shared" si="2"/>
        <v>0</v>
      </c>
    </row>
    <row r="81" spans="1:11" x14ac:dyDescent="0.15">
      <c r="A81" s="2"/>
      <c r="B81" s="2"/>
      <c r="C81" s="2"/>
      <c r="D81" s="2"/>
      <c r="E81" s="2"/>
      <c r="F81" s="10"/>
      <c r="G81" s="2"/>
      <c r="H81" s="2"/>
      <c r="I81" s="2"/>
      <c r="J81">
        <f>IF(C81&gt;=PASSING!$B$1*1.25,1,0)</f>
        <v>0</v>
      </c>
      <c r="K81">
        <f t="shared" si="2"/>
        <v>0</v>
      </c>
    </row>
    <row r="82" spans="1:11" x14ac:dyDescent="0.15">
      <c r="A82" s="2"/>
      <c r="B82" s="2"/>
      <c r="C82" s="2"/>
      <c r="D82" s="2"/>
      <c r="E82" s="2"/>
      <c r="F82" s="10"/>
      <c r="G82" s="2"/>
      <c r="H82" s="2"/>
      <c r="I82" s="2"/>
      <c r="J82">
        <f>IF(C82&gt;=PASSING!$B$1*1.25,1,0)</f>
        <v>0</v>
      </c>
      <c r="K82">
        <f t="shared" si="2"/>
        <v>0</v>
      </c>
    </row>
    <row r="83" spans="1:11" x14ac:dyDescent="0.15">
      <c r="A83" s="2"/>
      <c r="B83" s="2"/>
      <c r="C83" s="2"/>
      <c r="D83" s="2"/>
      <c r="E83" s="2"/>
      <c r="F83" s="10"/>
      <c r="G83" s="2"/>
      <c r="H83" s="2"/>
      <c r="I83" s="2"/>
      <c r="J83">
        <f>IF(C83&gt;=PASSING!$B$1*1.25,1,0)</f>
        <v>0</v>
      </c>
      <c r="K83">
        <f t="shared" si="2"/>
        <v>0</v>
      </c>
    </row>
    <row r="84" spans="1:11" x14ac:dyDescent="0.15">
      <c r="A84" s="2"/>
      <c r="B84" s="2"/>
      <c r="C84" s="2"/>
      <c r="D84" s="2"/>
      <c r="E84" s="2"/>
      <c r="F84" s="10"/>
      <c r="G84" s="2"/>
      <c r="H84" s="2"/>
      <c r="I84" s="2"/>
      <c r="J84">
        <f>IF(C84&gt;=PASSING!$B$1*1.25,1,0)</f>
        <v>0</v>
      </c>
      <c r="K84">
        <f t="shared" si="2"/>
        <v>0</v>
      </c>
    </row>
    <row r="85" spans="1:11" x14ac:dyDescent="0.15">
      <c r="A85" s="2"/>
      <c r="B85" s="2"/>
      <c r="C85" s="2"/>
      <c r="D85" s="2"/>
      <c r="E85" s="2"/>
      <c r="F85" s="10"/>
      <c r="G85" s="2"/>
      <c r="H85" s="2"/>
      <c r="I85" s="2"/>
      <c r="J85">
        <f>IF(C85&gt;=PASSING!$B$1*1.25,1,0)</f>
        <v>0</v>
      </c>
      <c r="K85">
        <f t="shared" si="2"/>
        <v>0</v>
      </c>
    </row>
    <row r="86" spans="1:11" x14ac:dyDescent="0.15">
      <c r="A86" s="2"/>
      <c r="B86" s="2"/>
      <c r="C86" s="2"/>
      <c r="D86" s="2"/>
      <c r="E86" s="2"/>
      <c r="F86" s="10"/>
      <c r="G86" s="2"/>
      <c r="H86" s="2"/>
      <c r="I86" s="2"/>
      <c r="J86">
        <f>IF(C86&gt;=PASSING!$B$1*1.25,1,0)</f>
        <v>0</v>
      </c>
      <c r="K86">
        <f t="shared" si="2"/>
        <v>0</v>
      </c>
    </row>
    <row r="87" spans="1:11" x14ac:dyDescent="0.15">
      <c r="A87" s="2"/>
      <c r="B87" s="2"/>
      <c r="C87" s="2"/>
      <c r="D87" s="2"/>
      <c r="E87" s="2"/>
      <c r="F87" s="10"/>
      <c r="G87" s="2"/>
      <c r="H87" s="2"/>
      <c r="I87" s="2"/>
      <c r="J87">
        <f>IF(C87&gt;=PASSING!$B$1*1.25,1,0)</f>
        <v>0</v>
      </c>
      <c r="K87">
        <f t="shared" si="2"/>
        <v>0</v>
      </c>
    </row>
    <row r="88" spans="1:11" x14ac:dyDescent="0.15">
      <c r="A88" s="2"/>
      <c r="B88" s="2"/>
      <c r="C88" s="2"/>
      <c r="D88" s="2"/>
      <c r="E88" s="2"/>
      <c r="F88" s="10"/>
      <c r="G88" s="2"/>
      <c r="H88" s="2"/>
      <c r="I88" s="2"/>
      <c r="J88">
        <f>IF(C88&gt;=PASSING!$B$1*1.25,1,0)</f>
        <v>0</v>
      </c>
      <c r="K88">
        <f t="shared" si="2"/>
        <v>0</v>
      </c>
    </row>
    <row r="89" spans="1:11" x14ac:dyDescent="0.15">
      <c r="A89" s="2"/>
      <c r="B89" s="2"/>
      <c r="C89" s="2"/>
      <c r="D89" s="2"/>
      <c r="E89" s="2"/>
      <c r="F89" s="10"/>
      <c r="G89" s="2"/>
      <c r="H89" s="2"/>
      <c r="I89" s="2"/>
      <c r="J89">
        <f>IF(C89&gt;=PASSING!$B$1*1.25,1,0)</f>
        <v>0</v>
      </c>
      <c r="K89">
        <f t="shared" si="2"/>
        <v>0</v>
      </c>
    </row>
    <row r="90" spans="1:11" x14ac:dyDescent="0.15">
      <c r="A90" s="2"/>
      <c r="B90" s="2"/>
      <c r="C90" s="2"/>
      <c r="D90" s="2"/>
      <c r="E90" s="2"/>
      <c r="F90" s="10"/>
      <c r="G90" s="2"/>
      <c r="H90" s="2"/>
      <c r="I90" s="2"/>
      <c r="J90">
        <f>IF(C90&gt;=PASSING!$B$1*1.25,1,0)</f>
        <v>0</v>
      </c>
      <c r="K90">
        <f t="shared" si="2"/>
        <v>0</v>
      </c>
    </row>
    <row r="91" spans="1:11" x14ac:dyDescent="0.15">
      <c r="A91" s="2"/>
      <c r="B91" s="2"/>
      <c r="C91" s="2"/>
      <c r="D91" s="2"/>
      <c r="E91" s="2"/>
      <c r="F91" s="10"/>
      <c r="G91" s="2"/>
      <c r="H91" s="2"/>
      <c r="I91" s="2"/>
      <c r="J91">
        <f>IF(C91&gt;=PASSING!$B$1*1.25,1,0)</f>
        <v>0</v>
      </c>
      <c r="K91">
        <f t="shared" si="2"/>
        <v>0</v>
      </c>
    </row>
    <row r="92" spans="1:11" x14ac:dyDescent="0.15">
      <c r="A92" s="2"/>
      <c r="B92" s="2"/>
      <c r="C92" s="2"/>
      <c r="D92" s="2"/>
      <c r="E92" s="2"/>
      <c r="F92" s="10"/>
      <c r="G92" s="2"/>
      <c r="H92" s="2"/>
      <c r="I92" s="2"/>
      <c r="J92">
        <f>IF(C92&gt;=PASSING!$B$1*1.25,1,0)</f>
        <v>0</v>
      </c>
      <c r="K92">
        <f t="shared" si="2"/>
        <v>0</v>
      </c>
    </row>
    <row r="93" spans="1:11" x14ac:dyDescent="0.15">
      <c r="A93" s="2"/>
      <c r="B93" s="2"/>
      <c r="C93" s="2"/>
      <c r="D93" s="2"/>
      <c r="E93" s="2"/>
      <c r="F93" s="10"/>
      <c r="G93" s="2"/>
      <c r="H93" s="2"/>
      <c r="I93" s="2"/>
      <c r="J93">
        <f>IF(C93&gt;=PASSING!$B$1*1.25,1,0)</f>
        <v>0</v>
      </c>
      <c r="K93">
        <f t="shared" si="2"/>
        <v>0</v>
      </c>
    </row>
    <row r="94" spans="1:11" x14ac:dyDescent="0.15">
      <c r="A94" s="2"/>
      <c r="B94" s="2"/>
      <c r="C94" s="2"/>
      <c r="D94" s="2"/>
      <c r="E94" s="2"/>
      <c r="F94" s="10"/>
      <c r="G94" s="2"/>
      <c r="H94" s="2"/>
      <c r="I94" s="2"/>
      <c r="J94">
        <f>IF(C94&gt;=PASSING!$B$1*1.25,1,0)</f>
        <v>0</v>
      </c>
      <c r="K94">
        <f t="shared" si="2"/>
        <v>0</v>
      </c>
    </row>
    <row r="95" spans="1:11" x14ac:dyDescent="0.15">
      <c r="A95" s="2"/>
      <c r="B95" s="2"/>
      <c r="C95" s="2"/>
      <c r="D95" s="2"/>
      <c r="E95" s="2"/>
      <c r="F95" s="10"/>
      <c r="G95" s="2"/>
      <c r="H95" s="2"/>
      <c r="I95" s="2"/>
      <c r="J95">
        <f>IF(C95&gt;=PASSING!$B$1*1.25,1,0)</f>
        <v>0</v>
      </c>
      <c r="K95">
        <f t="shared" si="2"/>
        <v>0</v>
      </c>
    </row>
    <row r="96" spans="1:11" x14ac:dyDescent="0.15">
      <c r="A96" s="2"/>
      <c r="B96" s="2"/>
      <c r="C96" s="2"/>
      <c r="D96" s="2"/>
      <c r="E96" s="2"/>
      <c r="F96" s="10"/>
      <c r="G96" s="2"/>
      <c r="H96" s="2"/>
      <c r="I96" s="2"/>
      <c r="J96">
        <f>IF(C96&gt;=PASSING!$B$1*1.25,1,0)</f>
        <v>0</v>
      </c>
      <c r="K96">
        <f t="shared" si="2"/>
        <v>0</v>
      </c>
    </row>
    <row r="97" spans="1:11" x14ac:dyDescent="0.15">
      <c r="A97" s="2"/>
      <c r="B97" s="2"/>
      <c r="C97" s="2"/>
      <c r="D97" s="2"/>
      <c r="E97" s="2"/>
      <c r="F97" s="10"/>
      <c r="G97" s="2"/>
      <c r="H97" s="2"/>
      <c r="I97" s="2"/>
      <c r="J97">
        <f>IF(C97&gt;=PASSING!$B$1*1.25,1,0)</f>
        <v>0</v>
      </c>
      <c r="K97">
        <f t="shared" si="2"/>
        <v>0</v>
      </c>
    </row>
    <row r="98" spans="1:11" x14ac:dyDescent="0.15">
      <c r="A98" s="2"/>
      <c r="B98" s="2"/>
      <c r="C98" s="2"/>
      <c r="D98" s="2"/>
      <c r="E98" s="2"/>
      <c r="F98" s="10"/>
      <c r="G98" s="2"/>
      <c r="H98" s="2"/>
      <c r="I98" s="2"/>
      <c r="J98">
        <f>IF(C98&gt;=PASSING!$B$1*1.25,1,0)</f>
        <v>0</v>
      </c>
      <c r="K98">
        <f t="shared" ref="K98:K107" si="3">IF(C98+D98&gt;0,1,0)</f>
        <v>0</v>
      </c>
    </row>
    <row r="99" spans="1:11" x14ac:dyDescent="0.15">
      <c r="A99" s="112"/>
      <c r="B99" s="2"/>
      <c r="C99" s="2"/>
      <c r="D99" s="2"/>
      <c r="E99" s="2"/>
      <c r="F99" s="10"/>
      <c r="G99" s="2"/>
      <c r="H99" s="2"/>
      <c r="I99" s="2"/>
      <c r="J99">
        <f>IF(C99&gt;=PASSING!$B$1*1.25,1,0)</f>
        <v>0</v>
      </c>
      <c r="K99">
        <f t="shared" si="3"/>
        <v>0</v>
      </c>
    </row>
    <row r="100" spans="1:11" x14ac:dyDescent="0.15">
      <c r="A100" s="2"/>
      <c r="B100" s="2"/>
      <c r="C100" s="2"/>
      <c r="D100" s="2"/>
      <c r="E100" s="2"/>
      <c r="F100" s="10"/>
      <c r="G100" s="2"/>
      <c r="H100" s="2"/>
      <c r="I100" s="2"/>
      <c r="J100">
        <f>IF(C100&gt;=PASSING!$B$1*1.25,1,0)</f>
        <v>0</v>
      </c>
      <c r="K100">
        <f t="shared" si="3"/>
        <v>0</v>
      </c>
    </row>
    <row r="101" spans="1:11" x14ac:dyDescent="0.15">
      <c r="A101" s="2"/>
      <c r="B101" s="2"/>
      <c r="C101" s="2"/>
      <c r="D101" s="2"/>
      <c r="E101" s="2"/>
      <c r="F101" s="10"/>
      <c r="G101" s="2"/>
      <c r="H101" s="2"/>
      <c r="I101" s="2"/>
      <c r="J101">
        <f>IF(C101&gt;=PASSING!$B$1*1.25,1,0)</f>
        <v>0</v>
      </c>
      <c r="K101">
        <f t="shared" si="3"/>
        <v>0</v>
      </c>
    </row>
    <row r="102" spans="1:11" x14ac:dyDescent="0.15">
      <c r="A102" s="2"/>
      <c r="B102" s="2"/>
      <c r="C102" s="2"/>
      <c r="D102" s="2"/>
      <c r="E102" s="2"/>
      <c r="F102" s="10"/>
      <c r="G102" s="2"/>
      <c r="H102" s="2"/>
      <c r="I102" s="2"/>
      <c r="J102">
        <f>IF(C102&gt;=PASSING!$B$1*1.25,1,0)</f>
        <v>0</v>
      </c>
      <c r="K102">
        <f t="shared" si="3"/>
        <v>0</v>
      </c>
    </row>
    <row r="103" spans="1:11" x14ac:dyDescent="0.15">
      <c r="A103" s="2"/>
      <c r="B103" s="2"/>
      <c r="C103" s="2"/>
      <c r="D103" s="2"/>
      <c r="E103" s="2"/>
      <c r="F103" s="10"/>
      <c r="G103" s="2"/>
      <c r="H103" s="2"/>
      <c r="I103" s="2"/>
      <c r="J103">
        <f>IF(C103&gt;=PASSING!$B$1*1.25,1,0)</f>
        <v>0</v>
      </c>
      <c r="K103">
        <f t="shared" si="3"/>
        <v>0</v>
      </c>
    </row>
    <row r="104" spans="1:11" x14ac:dyDescent="0.15">
      <c r="A104" s="2"/>
      <c r="B104" s="2"/>
      <c r="C104" s="2"/>
      <c r="D104" s="2"/>
      <c r="E104" s="2"/>
      <c r="F104" s="10"/>
      <c r="G104" s="2"/>
      <c r="H104" s="2"/>
      <c r="I104" s="2"/>
      <c r="J104">
        <f>IF(C104&gt;=PASSING!$B$1*1.25,1,0)</f>
        <v>0</v>
      </c>
      <c r="K104">
        <f t="shared" si="3"/>
        <v>0</v>
      </c>
    </row>
    <row r="105" spans="1:11" x14ac:dyDescent="0.15">
      <c r="A105" s="2"/>
      <c r="B105" s="2"/>
      <c r="C105" s="2"/>
      <c r="D105" s="2"/>
      <c r="E105" s="2"/>
      <c r="F105" s="10"/>
      <c r="G105" s="2"/>
      <c r="H105" s="2"/>
      <c r="I105" s="2"/>
      <c r="J105">
        <f>IF(C105&gt;=PASSING!$B$1*1.25,1,0)</f>
        <v>0</v>
      </c>
      <c r="K105">
        <f t="shared" si="3"/>
        <v>0</v>
      </c>
    </row>
    <row r="106" spans="1:11" x14ac:dyDescent="0.15">
      <c r="A106" s="2"/>
      <c r="B106" s="2"/>
      <c r="C106" s="2"/>
      <c r="D106" s="2"/>
      <c r="E106" s="2"/>
      <c r="F106" s="10"/>
      <c r="G106" s="2"/>
      <c r="H106" s="2"/>
      <c r="I106" s="2"/>
      <c r="J106">
        <f>IF(C106&gt;=PASSING!$B$1*1.25,1,0)</f>
        <v>0</v>
      </c>
      <c r="K106">
        <f t="shared" si="3"/>
        <v>0</v>
      </c>
    </row>
    <row r="107" spans="1:11" x14ac:dyDescent="0.15">
      <c r="A107" s="2"/>
      <c r="B107" s="2"/>
      <c r="C107" s="2"/>
      <c r="D107" s="2"/>
      <c r="E107" s="2"/>
      <c r="F107" s="10"/>
      <c r="G107" s="2"/>
      <c r="H107" s="2"/>
      <c r="I107" s="2"/>
      <c r="J107">
        <f>IF(C107&gt;=PASSING!$B$1*1.25,1,0)</f>
        <v>0</v>
      </c>
      <c r="K107">
        <f t="shared" si="3"/>
        <v>0</v>
      </c>
    </row>
    <row r="108" spans="1:11" x14ac:dyDescent="0.15">
      <c r="A108" s="2"/>
      <c r="B108" s="2"/>
      <c r="C108" s="2"/>
      <c r="D108" s="2"/>
      <c r="E108" s="2"/>
      <c r="F108" s="10"/>
      <c r="G108" s="2"/>
      <c r="H108" s="2"/>
      <c r="I108" s="2"/>
      <c r="J108">
        <f>IF(C108&gt;=PASSING!$B$1*1.25,1,0)</f>
        <v>0</v>
      </c>
      <c r="K108">
        <f t="shared" ref="K108" si="4">IF(C108+D108&gt;0,1,0)</f>
        <v>0</v>
      </c>
    </row>
    <row r="109" spans="1:11" x14ac:dyDescent="0.15">
      <c r="A109" s="2"/>
      <c r="B109" s="2"/>
      <c r="C109" s="2"/>
      <c r="D109" s="2"/>
      <c r="E109" s="2"/>
      <c r="F109" s="10"/>
      <c r="G109" s="2"/>
      <c r="H109" s="2"/>
      <c r="I109" s="2"/>
      <c r="J109">
        <f>IF(C109&gt;=PASSING!$B$1*1.25,1,0)</f>
        <v>0</v>
      </c>
      <c r="K109">
        <f t="shared" ref="K109" si="5">IF(C109+D109&gt;0,1,0)</f>
        <v>0</v>
      </c>
    </row>
    <row r="110" spans="1:11" x14ac:dyDescent="0.15">
      <c r="A110" s="2"/>
      <c r="B110" s="2"/>
      <c r="C110" s="2"/>
      <c r="D110" s="2"/>
      <c r="E110" s="2"/>
      <c r="F110" s="10"/>
      <c r="G110" s="2"/>
      <c r="H110" s="2"/>
      <c r="I110" s="2"/>
      <c r="J110">
        <f>IF(C110&gt;=PASSING!$B$1*1.25,1,0)</f>
        <v>0</v>
      </c>
      <c r="K110">
        <f t="shared" ref="K110" si="6">IF(C110+D110&gt;0,1,0)</f>
        <v>0</v>
      </c>
    </row>
    <row r="111" spans="1:11" x14ac:dyDescent="0.15">
      <c r="F111" s="10">
        <f t="shared" ref="F111:F132" si="7">IF(C111=0,0,E111/C111)</f>
        <v>0</v>
      </c>
      <c r="J111">
        <f>IF(C111&gt;=PASSING!$B$1*1.25,1,0)</f>
        <v>0</v>
      </c>
      <c r="K111">
        <f t="shared" ref="K111:K133" si="8">IF(C111+D111&gt;0,1,0)</f>
        <v>0</v>
      </c>
    </row>
    <row r="112" spans="1:11" x14ac:dyDescent="0.15">
      <c r="F112" s="10">
        <f t="shared" si="7"/>
        <v>0</v>
      </c>
      <c r="J112">
        <f>IF(C112&gt;=PASSING!$B$1*1.25,1,0)</f>
        <v>0</v>
      </c>
      <c r="K112">
        <f t="shared" si="8"/>
        <v>0</v>
      </c>
    </row>
    <row r="113" spans="6:11" x14ac:dyDescent="0.15">
      <c r="F113" s="10">
        <f t="shared" si="7"/>
        <v>0</v>
      </c>
      <c r="J113">
        <f>IF(C113&gt;=PASSING!$B$1*1.25,1,0)</f>
        <v>0</v>
      </c>
      <c r="K113">
        <f t="shared" si="8"/>
        <v>0</v>
      </c>
    </row>
    <row r="114" spans="6:11" x14ac:dyDescent="0.15">
      <c r="F114" s="10">
        <f t="shared" si="7"/>
        <v>0</v>
      </c>
      <c r="J114">
        <f>IF(C114&gt;=PASSING!$B$1*1.25,1,0)</f>
        <v>0</v>
      </c>
      <c r="K114">
        <f t="shared" si="8"/>
        <v>0</v>
      </c>
    </row>
    <row r="115" spans="6:11" x14ac:dyDescent="0.15">
      <c r="F115" s="10">
        <f t="shared" si="7"/>
        <v>0</v>
      </c>
      <c r="J115">
        <f>IF(C115&gt;=PASSING!$B$1*1.25,1,0)</f>
        <v>0</v>
      </c>
      <c r="K115">
        <f t="shared" si="8"/>
        <v>0</v>
      </c>
    </row>
    <row r="116" spans="6:11" x14ac:dyDescent="0.15">
      <c r="F116" s="10">
        <f t="shared" si="7"/>
        <v>0</v>
      </c>
      <c r="J116">
        <f>IF(C116&gt;=PASSING!$B$1*1.25,1,0)</f>
        <v>0</v>
      </c>
      <c r="K116">
        <f t="shared" si="8"/>
        <v>0</v>
      </c>
    </row>
    <row r="117" spans="6:11" x14ac:dyDescent="0.15">
      <c r="F117" s="10">
        <f t="shared" si="7"/>
        <v>0</v>
      </c>
      <c r="J117">
        <f>IF(C117&gt;=PASSING!$B$1*1.25,1,0)</f>
        <v>0</v>
      </c>
      <c r="K117">
        <f t="shared" si="8"/>
        <v>0</v>
      </c>
    </row>
    <row r="118" spans="6:11" x14ac:dyDescent="0.15">
      <c r="F118" s="10">
        <f t="shared" si="7"/>
        <v>0</v>
      </c>
      <c r="J118">
        <f>IF(C118&gt;=PASSING!$B$1*1.25,1,0)</f>
        <v>0</v>
      </c>
      <c r="K118">
        <f t="shared" si="8"/>
        <v>0</v>
      </c>
    </row>
    <row r="119" spans="6:11" x14ac:dyDescent="0.15">
      <c r="F119" s="10">
        <f t="shared" si="7"/>
        <v>0</v>
      </c>
      <c r="J119">
        <f>IF(C119&gt;=PASSING!$B$1*1.25,1,0)</f>
        <v>0</v>
      </c>
      <c r="K119">
        <f t="shared" si="8"/>
        <v>0</v>
      </c>
    </row>
    <row r="120" spans="6:11" x14ac:dyDescent="0.15">
      <c r="F120" s="10">
        <f t="shared" si="7"/>
        <v>0</v>
      </c>
      <c r="J120">
        <f>IF(C120&gt;=PASSING!$B$1*1.25,1,0)</f>
        <v>0</v>
      </c>
      <c r="K120">
        <f t="shared" si="8"/>
        <v>0</v>
      </c>
    </row>
    <row r="121" spans="6:11" x14ac:dyDescent="0.15">
      <c r="F121" s="10">
        <f t="shared" si="7"/>
        <v>0</v>
      </c>
      <c r="J121">
        <f>IF(C121&gt;=PASSING!$B$1*1.25,1,0)</f>
        <v>0</v>
      </c>
      <c r="K121">
        <f t="shared" si="8"/>
        <v>0</v>
      </c>
    </row>
    <row r="122" spans="6:11" x14ac:dyDescent="0.15">
      <c r="F122" s="10">
        <f t="shared" si="7"/>
        <v>0</v>
      </c>
      <c r="J122">
        <f>IF(C122&gt;=PASSING!$B$1*1.25,1,0)</f>
        <v>0</v>
      </c>
      <c r="K122">
        <f t="shared" si="8"/>
        <v>0</v>
      </c>
    </row>
    <row r="123" spans="6:11" x14ac:dyDescent="0.15">
      <c r="F123" s="10">
        <f t="shared" si="7"/>
        <v>0</v>
      </c>
      <c r="J123">
        <f>IF(C123&gt;=PASSING!$B$1*1.25,1,0)</f>
        <v>0</v>
      </c>
      <c r="K123">
        <f t="shared" si="8"/>
        <v>0</v>
      </c>
    </row>
    <row r="124" spans="6:11" x14ac:dyDescent="0.15">
      <c r="F124" s="10">
        <f t="shared" si="7"/>
        <v>0</v>
      </c>
      <c r="J124">
        <f>IF(C124&gt;=PASSING!$B$1*1.25,1,0)</f>
        <v>0</v>
      </c>
      <c r="K124">
        <f t="shared" si="8"/>
        <v>0</v>
      </c>
    </row>
    <row r="125" spans="6:11" x14ac:dyDescent="0.15">
      <c r="F125" s="10">
        <f t="shared" si="7"/>
        <v>0</v>
      </c>
      <c r="J125">
        <f>IF(C125&gt;=PASSING!$B$1*1.25,1,0)</f>
        <v>0</v>
      </c>
      <c r="K125">
        <f t="shared" si="8"/>
        <v>0</v>
      </c>
    </row>
    <row r="126" spans="6:11" x14ac:dyDescent="0.15">
      <c r="F126" s="10">
        <f t="shared" si="7"/>
        <v>0</v>
      </c>
      <c r="J126">
        <f>IF(C126&gt;=PASSING!$B$1*1.25,1,0)</f>
        <v>0</v>
      </c>
      <c r="K126">
        <f t="shared" si="8"/>
        <v>0</v>
      </c>
    </row>
    <row r="127" spans="6:11" x14ac:dyDescent="0.15">
      <c r="F127" s="10">
        <f t="shared" si="7"/>
        <v>0</v>
      </c>
      <c r="J127">
        <f>IF(C127&gt;=PASSING!$B$1*1.25,1,0)</f>
        <v>0</v>
      </c>
      <c r="K127">
        <f t="shared" si="8"/>
        <v>0</v>
      </c>
    </row>
    <row r="128" spans="6:11" x14ac:dyDescent="0.15">
      <c r="F128" s="10">
        <f t="shared" si="7"/>
        <v>0</v>
      </c>
      <c r="J128">
        <f>IF(C128&gt;=PASSING!$B$1*1.25,1,0)</f>
        <v>0</v>
      </c>
      <c r="K128">
        <f t="shared" si="8"/>
        <v>0</v>
      </c>
    </row>
    <row r="129" spans="1:11" x14ac:dyDescent="0.15">
      <c r="F129" s="10">
        <f t="shared" si="7"/>
        <v>0</v>
      </c>
      <c r="J129">
        <f>IF(C129&gt;=PASSING!$B$1*1.25,1,0)</f>
        <v>0</v>
      </c>
      <c r="K129">
        <f t="shared" si="8"/>
        <v>0</v>
      </c>
    </row>
    <row r="130" spans="1:11" x14ac:dyDescent="0.15">
      <c r="F130" s="10">
        <f t="shared" si="7"/>
        <v>0</v>
      </c>
      <c r="J130">
        <f>IF(C130&gt;=PASSING!$B$1*1.25,1,0)</f>
        <v>0</v>
      </c>
      <c r="K130">
        <f t="shared" si="8"/>
        <v>0</v>
      </c>
    </row>
    <row r="131" spans="1:11" x14ac:dyDescent="0.15">
      <c r="F131" s="10">
        <f t="shared" si="7"/>
        <v>0</v>
      </c>
      <c r="J131">
        <f>IF(C131&gt;=PASSING!$B$1*1.25,1,0)</f>
        <v>0</v>
      </c>
      <c r="K131">
        <f t="shared" si="8"/>
        <v>0</v>
      </c>
    </row>
    <row r="132" spans="1:11" x14ac:dyDescent="0.15">
      <c r="F132" s="10">
        <f t="shared" si="7"/>
        <v>0</v>
      </c>
      <c r="J132">
        <f>IF(C132&gt;=PASSING!$B$1*1.25,1,0)</f>
        <v>0</v>
      </c>
      <c r="K132">
        <f t="shared" si="8"/>
        <v>0</v>
      </c>
    </row>
    <row r="133" spans="1:11" x14ac:dyDescent="0.15">
      <c r="F133" s="10">
        <f t="shared" ref="F133" si="9">IF(C133=0,0,E133/C133)</f>
        <v>0</v>
      </c>
      <c r="J133">
        <f>IF(C133&gt;=PASSING!$B$1*1.25,1,0)</f>
        <v>0</v>
      </c>
      <c r="K133">
        <f t="shared" si="8"/>
        <v>0</v>
      </c>
    </row>
    <row r="135" spans="1:11" x14ac:dyDescent="0.15">
      <c r="F135" s="10">
        <f t="shared" ref="F135" si="10">IF(C135=0,0,E135/C135)</f>
        <v>0</v>
      </c>
      <c r="J135">
        <f>IF(C135&gt;=PASSING!$B$1,1,0)</f>
        <v>0</v>
      </c>
      <c r="K135">
        <f t="shared" ref="K135" si="11">IF(C135&gt;0,1,0)</f>
        <v>0</v>
      </c>
    </row>
    <row r="141" spans="1:11" x14ac:dyDescent="0.15">
      <c r="A141" s="2" t="s">
        <v>123</v>
      </c>
    </row>
    <row r="142" spans="1:11" x14ac:dyDescent="0.15">
      <c r="A142" s="112" t="str">
        <f>'[7]Cumulative Stats'!A137</f>
        <v>Allen</v>
      </c>
      <c r="B142" s="112" t="str">
        <f>'[7]Cumulative Stats'!B137</f>
        <v>LA</v>
      </c>
      <c r="C142" s="112">
        <f>'[7]Cumulative Stats'!C137</f>
        <v>19</v>
      </c>
      <c r="D142" s="112">
        <f>'[7]Cumulative Stats'!D137</f>
        <v>2</v>
      </c>
      <c r="E142" s="112">
        <f>'[7]Cumulative Stats'!E137</f>
        <v>89</v>
      </c>
      <c r="F142" s="112">
        <f>'[7]Cumulative Stats'!F137</f>
        <v>4.6842105263157894</v>
      </c>
      <c r="G142" s="112">
        <f>'[7]Cumulative Stats'!G137</f>
        <v>20</v>
      </c>
      <c r="H142" s="112">
        <f>'[7]Cumulative Stats'!H137</f>
        <v>0</v>
      </c>
      <c r="I142" s="112">
        <f>'[7]Cumulative Stats'!I137</f>
        <v>1</v>
      </c>
      <c r="J142" s="43"/>
      <c r="K142" s="43"/>
    </row>
    <row r="143" spans="1:11" x14ac:dyDescent="0.15">
      <c r="A143" s="112" t="str">
        <f>'[9]Cumulative Stats'!A136</f>
        <v>Allen</v>
      </c>
      <c r="B143" s="112" t="str">
        <f>'[9]Cumulative Stats'!B136</f>
        <v>Mch</v>
      </c>
      <c r="C143" s="112">
        <f>'[9]Cumulative Stats'!C136</f>
        <v>7</v>
      </c>
      <c r="D143" s="112">
        <f>'[9]Cumulative Stats'!D136</f>
        <v>2</v>
      </c>
      <c r="E143" s="112">
        <f>'[9]Cumulative Stats'!E136</f>
        <v>95</v>
      </c>
      <c r="F143" s="112">
        <f>'[9]Cumulative Stats'!F136</f>
        <v>13.571428571428571</v>
      </c>
      <c r="G143" s="112">
        <f>'[9]Cumulative Stats'!G136</f>
        <v>33</v>
      </c>
      <c r="H143" s="112">
        <f>'[9]Cumulative Stats'!H136</f>
        <v>0</v>
      </c>
      <c r="I143" s="112">
        <f>'[9]Cumulative Stats'!I136</f>
        <v>0</v>
      </c>
      <c r="J143" s="43"/>
      <c r="K143" s="43"/>
    </row>
    <row r="144" spans="1:11" x14ac:dyDescent="0.15">
      <c r="C144">
        <f>+C143+C142</f>
        <v>26</v>
      </c>
      <c r="D144">
        <f t="shared" ref="D144:E144" si="12">+D143+D142</f>
        <v>4</v>
      </c>
      <c r="E144">
        <f t="shared" si="12"/>
        <v>184</v>
      </c>
      <c r="G144">
        <f>MAX(G142:G143)</f>
        <v>33</v>
      </c>
      <c r="H144">
        <f t="shared" ref="H144" si="13">+H143+H142</f>
        <v>0</v>
      </c>
      <c r="I144">
        <f t="shared" ref="I144" si="14">+I143+I142</f>
        <v>1</v>
      </c>
    </row>
  </sheetData>
  <sortState xmlns:xlrd2="http://schemas.microsoft.com/office/spreadsheetml/2017/richdata2" ref="A2:K107">
    <sortCondition descending="1" ref="J2:J107"/>
    <sortCondition descending="1" ref="K2:K107"/>
    <sortCondition descending="1" ref="F2:F107"/>
  </sortState>
  <phoneticPr fontId="2" type="noConversion"/>
  <conditionalFormatting sqref="A2:I11">
    <cfRule type="expression" dxfId="14" priority="3">
      <formula>MOD(ROW(),1)=0</formula>
    </cfRule>
  </conditionalFormatting>
  <conditionalFormatting sqref="A142:A143">
    <cfRule type="expression" dxfId="13" priority="2">
      <formula>MOD(ROW(),1)=0</formula>
    </cfRule>
  </conditionalFormatting>
  <conditionalFormatting sqref="B142:I143">
    <cfRule type="expression" dxfId="12" priority="1">
      <formula>MOD(ROW(),1)=0</formula>
    </cfRule>
  </conditionalFormatting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3" name="Button 1">
              <controlPr defaultSize="0" print="0" autoFill="0" autoPict="0" macro="[0]!PuntRetAvg">
                <anchor moveWithCells="1" sizeWithCells="1">
                  <from>
                    <xdr:col>12</xdr:col>
                    <xdr:colOff>190500</xdr:colOff>
                    <xdr:row>5</xdr:row>
                    <xdr:rowOff>63500</xdr:rowOff>
                  </from>
                  <to>
                    <xdr:col>13</xdr:col>
                    <xdr:colOff>431800</xdr:colOff>
                    <xdr:row>11</xdr:row>
                    <xdr:rowOff>63500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287"/>
  <sheetViews>
    <sheetView zoomScale="125" zoomScaleNormal="125" zoomScalePageLayoutView="125" workbookViewId="0">
      <pane ySplit="1" topLeftCell="A2" activePane="bottomLeft" state="frozen"/>
      <selection pane="bottomLeft"/>
    </sheetView>
  </sheetViews>
  <sheetFormatPr baseColWidth="10" defaultColWidth="8.83203125" defaultRowHeight="13" x14ac:dyDescent="0.15"/>
  <cols>
    <col min="1" max="1" width="16" customWidth="1"/>
    <col min="2" max="2" width="7.6640625" customWidth="1"/>
    <col min="3" max="3" width="5" customWidth="1"/>
    <col min="4" max="4" width="4.83203125" customWidth="1"/>
    <col min="5" max="5" width="5.6640625" customWidth="1"/>
    <col min="6" max="6" width="5.83203125" customWidth="1"/>
    <col min="7" max="7" width="6.33203125" customWidth="1"/>
    <col min="8" max="8" width="5.1640625" customWidth="1"/>
    <col min="9" max="9" width="5.33203125" customWidth="1"/>
  </cols>
  <sheetData>
    <row r="1" spans="1:9" x14ac:dyDescent="0.15">
      <c r="A1" s="8" t="s">
        <v>92</v>
      </c>
      <c r="C1" s="7" t="s">
        <v>78</v>
      </c>
      <c r="D1" s="7" t="s">
        <v>88</v>
      </c>
      <c r="E1" s="7" t="s">
        <v>57</v>
      </c>
      <c r="F1" s="7" t="s">
        <v>66</v>
      </c>
      <c r="G1" s="7" t="s">
        <v>59</v>
      </c>
      <c r="H1" s="7" t="s">
        <v>60</v>
      </c>
    </row>
    <row r="2" spans="1:9" x14ac:dyDescent="0.15">
      <c r="A2" s="2" t="str">
        <f>'[8]Cumulative Stats'!A147</f>
        <v>Crawford</v>
      </c>
      <c r="B2" s="2" t="str">
        <f>'[8]Cumulative Stats'!B147</f>
        <v>Mem</v>
      </c>
      <c r="C2" s="2">
        <f>'[8]Cumulative Stats'!C147</f>
        <v>54</v>
      </c>
      <c r="D2" s="2">
        <f>'[8]Cumulative Stats'!D147</f>
        <v>1382</v>
      </c>
      <c r="E2" s="10">
        <f>'[8]Cumulative Stats'!E147</f>
        <v>25.592592592592592</v>
      </c>
      <c r="F2" s="2">
        <f>'[8]Cumulative Stats'!F147</f>
        <v>77</v>
      </c>
      <c r="G2" s="2">
        <f>'[8]Cumulative Stats'!G147</f>
        <v>1</v>
      </c>
      <c r="H2" s="2">
        <f>'[8]Cumulative Stats'!H147</f>
        <v>4</v>
      </c>
      <c r="I2" s="2">
        <f>IF(C2&gt;=PASSING!$B$1*1.25,1,0)</f>
        <v>1</v>
      </c>
    </row>
    <row r="3" spans="1:9" x14ac:dyDescent="0.15">
      <c r="A3" s="2" t="str">
        <f>'[18]Cumulative Stats'!A154</f>
        <v>Taylor,G</v>
      </c>
      <c r="B3" s="2" t="str">
        <f>'[18]Cumulative Stats'!B154</f>
        <v>Was</v>
      </c>
      <c r="C3" s="2">
        <f>'[18]Cumulative Stats'!C154</f>
        <v>23</v>
      </c>
      <c r="D3" s="2">
        <f>'[18]Cumulative Stats'!D154</f>
        <v>578</v>
      </c>
      <c r="E3" s="10">
        <f>'[18]Cumulative Stats'!E154</f>
        <v>25.130434782608695</v>
      </c>
      <c r="F3" s="2">
        <f>'[18]Cumulative Stats'!F154</f>
        <v>102</v>
      </c>
      <c r="G3" s="2">
        <f>'[18]Cumulative Stats'!G154</f>
        <v>1</v>
      </c>
      <c r="H3" s="2">
        <f>'[18]Cumulative Stats'!H154</f>
        <v>1</v>
      </c>
      <c r="I3" s="2">
        <f>IF(C3&gt;=PASSING!$B$1*1.25,1,0)</f>
        <v>1</v>
      </c>
    </row>
    <row r="4" spans="1:9" x14ac:dyDescent="0.15">
      <c r="A4" s="2" t="str">
        <f>'[18]Cumulative Stats'!A152</f>
        <v>Robinson</v>
      </c>
      <c r="B4" s="2" t="str">
        <f>'[18]Cumulative Stats'!B152</f>
        <v>Was</v>
      </c>
      <c r="C4" s="2">
        <f>'[18]Cumulative Stats'!C152</f>
        <v>56</v>
      </c>
      <c r="D4" s="2">
        <f>'[18]Cumulative Stats'!D152</f>
        <v>1383</v>
      </c>
      <c r="E4" s="10">
        <f>'[18]Cumulative Stats'!E152</f>
        <v>24.696428571428573</v>
      </c>
      <c r="F4" s="2">
        <f>'[18]Cumulative Stats'!F152</f>
        <v>67</v>
      </c>
      <c r="G4" s="2">
        <f>'[18]Cumulative Stats'!G152</f>
        <v>0</v>
      </c>
      <c r="H4" s="2">
        <f>'[18]Cumulative Stats'!H152</f>
        <v>3</v>
      </c>
      <c r="I4" s="2">
        <f>IF(C4&gt;=PASSING!$B$1*1.25,1,0)</f>
        <v>1</v>
      </c>
    </row>
    <row r="5" spans="1:9" x14ac:dyDescent="0.15">
      <c r="A5" s="2" t="s">
        <v>318</v>
      </c>
      <c r="B5" s="2" t="str">
        <f>'[6]Cumulative Stats'!B154</f>
        <v>Jac</v>
      </c>
      <c r="C5" s="2">
        <f>'[6]Cumulative Stats'!C154</f>
        <v>23</v>
      </c>
      <c r="D5" s="2">
        <f>'[6]Cumulative Stats'!D154</f>
        <v>556</v>
      </c>
      <c r="E5" s="10">
        <f>'[6]Cumulative Stats'!E154</f>
        <v>24.173913043478262</v>
      </c>
      <c r="F5" s="2">
        <f>'[6]Cumulative Stats'!F154</f>
        <v>51</v>
      </c>
      <c r="G5" s="2">
        <f>'[6]Cumulative Stats'!G154</f>
        <v>0</v>
      </c>
      <c r="H5" s="2">
        <f>'[6]Cumulative Stats'!H154</f>
        <v>2</v>
      </c>
      <c r="I5" s="2">
        <f>IF(C5&gt;=PASSING!$B$1*1.25,1,0)</f>
        <v>1</v>
      </c>
    </row>
    <row r="6" spans="1:9" x14ac:dyDescent="0.15">
      <c r="A6" s="2" t="str">
        <f>'[7]Cumulative Stats'!A148</f>
        <v>Boddie</v>
      </c>
      <c r="B6" s="2" t="str">
        <f>'[7]Cumulative Stats'!B148</f>
        <v>LA</v>
      </c>
      <c r="C6" s="2">
        <f>'[7]Cumulative Stats'!C148</f>
        <v>35</v>
      </c>
      <c r="D6" s="2">
        <f>'[7]Cumulative Stats'!D148</f>
        <v>841</v>
      </c>
      <c r="E6" s="10">
        <f>'[7]Cumulative Stats'!E148</f>
        <v>24.028571428571428</v>
      </c>
      <c r="F6" s="2">
        <f>'[7]Cumulative Stats'!F148</f>
        <v>40</v>
      </c>
      <c r="G6" s="2">
        <f>'[7]Cumulative Stats'!G148</f>
        <v>0</v>
      </c>
      <c r="H6" s="2">
        <f>'[7]Cumulative Stats'!H148</f>
        <v>0</v>
      </c>
      <c r="I6" s="2">
        <f>IF(C6&gt;=PASSING!$B$1*1.25,1,0)</f>
        <v>1</v>
      </c>
    </row>
    <row r="7" spans="1:9" x14ac:dyDescent="0.15">
      <c r="A7" s="2" t="s">
        <v>344</v>
      </c>
      <c r="B7" s="2" t="str">
        <f>'[4]Cumulative Stats'!B152</f>
        <v>Den</v>
      </c>
      <c r="C7" s="2">
        <f>'[4]Cumulative Stats'!C152</f>
        <v>51</v>
      </c>
      <c r="D7" s="2">
        <f>'[4]Cumulative Stats'!D152</f>
        <v>1208</v>
      </c>
      <c r="E7" s="10">
        <f>'[4]Cumulative Stats'!E152</f>
        <v>23.686274509803923</v>
      </c>
      <c r="F7" s="2">
        <f>'[4]Cumulative Stats'!F152</f>
        <v>41</v>
      </c>
      <c r="G7" s="2">
        <f>'[4]Cumulative Stats'!G152</f>
        <v>0</v>
      </c>
      <c r="H7" s="2">
        <f>'[4]Cumulative Stats'!H152</f>
        <v>2</v>
      </c>
      <c r="I7" s="2">
        <f>IF(C7&gt;=PASSING!$B$1*1.25,1,0)</f>
        <v>1</v>
      </c>
    </row>
    <row r="8" spans="1:9" x14ac:dyDescent="0.15">
      <c r="A8" s="2" t="str">
        <f>'[3]Cumulative Stats'!A146</f>
        <v>Daniel</v>
      </c>
      <c r="B8" s="2" t="str">
        <f>'[3]Cumulative Stats'!B146</f>
        <v>Chi</v>
      </c>
      <c r="C8" s="2">
        <f>'[3]Cumulative Stats'!C146</f>
        <v>31</v>
      </c>
      <c r="D8" s="2">
        <f>'[3]Cumulative Stats'!D146</f>
        <v>698</v>
      </c>
      <c r="E8" s="10">
        <f>'[3]Cumulative Stats'!E146</f>
        <v>22.516129032258064</v>
      </c>
      <c r="F8" s="2">
        <f>'[3]Cumulative Stats'!F146</f>
        <v>41</v>
      </c>
      <c r="G8" s="2">
        <f>'[3]Cumulative Stats'!G146</f>
        <v>0</v>
      </c>
      <c r="H8" s="2">
        <f>'[3]Cumulative Stats'!H146</f>
        <v>2</v>
      </c>
      <c r="I8" s="2">
        <f>IF(C8&gt;=PASSING!$B$1*1.25,1,0)</f>
        <v>1</v>
      </c>
    </row>
    <row r="9" spans="1:9" x14ac:dyDescent="0.15">
      <c r="A9" s="2" t="str">
        <f>'[10]Cumulative Stats'!A146</f>
        <v>Hackett</v>
      </c>
      <c r="B9" s="2" t="str">
        <f>'[10]Cumulative Stats'!B146</f>
        <v>NJ</v>
      </c>
      <c r="C9" s="2">
        <f>'[10]Cumulative Stats'!C146</f>
        <v>34</v>
      </c>
      <c r="D9" s="2">
        <f>'[10]Cumulative Stats'!D146</f>
        <v>752</v>
      </c>
      <c r="E9" s="10">
        <f>'[10]Cumulative Stats'!E146</f>
        <v>22.117647058823529</v>
      </c>
      <c r="F9" s="2">
        <f>'[10]Cumulative Stats'!F146</f>
        <v>40</v>
      </c>
      <c r="G9" s="2">
        <f>'[10]Cumulative Stats'!G146</f>
        <v>0</v>
      </c>
      <c r="H9" s="2">
        <f>'[10]Cumulative Stats'!H146</f>
        <v>5</v>
      </c>
      <c r="I9" s="2">
        <f>IF(C9&gt;=PASSING!$B$1*1.25,1,0)</f>
        <v>1</v>
      </c>
    </row>
    <row r="10" spans="1:9" x14ac:dyDescent="0.15">
      <c r="A10" s="2" t="str">
        <f>'[9]Cumulative Stats'!A146</f>
        <v>Bentley,A</v>
      </c>
      <c r="B10" s="2" t="str">
        <f>'[9]Cumulative Stats'!B146</f>
        <v>Mch</v>
      </c>
      <c r="C10" s="2">
        <f>'[9]Cumulative Stats'!C146</f>
        <v>23</v>
      </c>
      <c r="D10" s="2">
        <f>'[9]Cumulative Stats'!D146</f>
        <v>504</v>
      </c>
      <c r="E10" s="10">
        <f>'[9]Cumulative Stats'!E146</f>
        <v>21.913043478260871</v>
      </c>
      <c r="F10" s="2">
        <f>'[9]Cumulative Stats'!F146</f>
        <v>44</v>
      </c>
      <c r="G10" s="2">
        <f>'[9]Cumulative Stats'!G146</f>
        <v>0</v>
      </c>
      <c r="H10" s="2">
        <f>'[9]Cumulative Stats'!H146</f>
        <v>1</v>
      </c>
      <c r="I10" s="2">
        <f>IF(C10&gt;=PASSING!$B$1*1.25,1,0)</f>
        <v>1</v>
      </c>
    </row>
    <row r="11" spans="1:9" x14ac:dyDescent="0.15">
      <c r="A11" s="2" t="str">
        <f>'[14]Cumulative Stats'!A151</f>
        <v>McCants</v>
      </c>
      <c r="B11" s="2" t="str">
        <f>'[14]Cumulative Stats'!B151</f>
        <v>Phi</v>
      </c>
      <c r="C11" s="2">
        <f>'[14]Cumulative Stats'!C151</f>
        <v>41</v>
      </c>
      <c r="D11" s="2">
        <f>'[14]Cumulative Stats'!D151</f>
        <v>870</v>
      </c>
      <c r="E11" s="10">
        <f>'[14]Cumulative Stats'!E151</f>
        <v>21.219512195121951</v>
      </c>
      <c r="F11" s="2">
        <f>'[14]Cumulative Stats'!F151</f>
        <v>52</v>
      </c>
      <c r="G11" s="2">
        <f>'[14]Cumulative Stats'!G151</f>
        <v>0</v>
      </c>
      <c r="H11" s="2">
        <f>'[14]Cumulative Stats'!H151</f>
        <v>0</v>
      </c>
      <c r="I11" s="2">
        <f>IF(C11&gt;=PASSING!$B$1*1.25,1,0)</f>
        <v>1</v>
      </c>
    </row>
    <row r="12" spans="1:9" x14ac:dyDescent="0.15">
      <c r="A12" s="2" t="str">
        <f>'[2]Cumulative Stats'!A153</f>
        <v>Mansfield</v>
      </c>
      <c r="B12" s="2" t="str">
        <f>'[2]Cumulative Stats'!B153</f>
        <v>Bir</v>
      </c>
      <c r="C12" s="2">
        <f>'[2]Cumulative Stats'!C153</f>
        <v>26</v>
      </c>
      <c r="D12" s="2">
        <f>'[2]Cumulative Stats'!D153</f>
        <v>543</v>
      </c>
      <c r="E12" s="10">
        <f>'[2]Cumulative Stats'!E153</f>
        <v>20.884615384615383</v>
      </c>
      <c r="F12" s="2">
        <f>'[2]Cumulative Stats'!F153</f>
        <v>44</v>
      </c>
      <c r="G12" s="2">
        <f>'[2]Cumulative Stats'!G153</f>
        <v>0</v>
      </c>
      <c r="H12" s="2">
        <f>'[2]Cumulative Stats'!H153</f>
        <v>3</v>
      </c>
      <c r="I12" s="2">
        <f>IF(C12&gt;=PASSING!$B$1*1.25,1,0)</f>
        <v>1</v>
      </c>
    </row>
    <row r="13" spans="1:9" x14ac:dyDescent="0.15">
      <c r="A13" s="2" t="str">
        <f>'[16]Cumulative Stats'!A154</f>
        <v>Ulmer</v>
      </c>
      <c r="B13" s="2" t="str">
        <f>'[16]Cumulative Stats'!B154</f>
        <v>SA</v>
      </c>
      <c r="C13" s="2">
        <f>'[16]Cumulative Stats'!C154</f>
        <v>28</v>
      </c>
      <c r="D13" s="2">
        <f>'[16]Cumulative Stats'!D154</f>
        <v>579</v>
      </c>
      <c r="E13" s="10">
        <f>'[16]Cumulative Stats'!E154</f>
        <v>20.678571428571427</v>
      </c>
      <c r="F13" s="2">
        <f>'[16]Cumulative Stats'!F154</f>
        <v>43</v>
      </c>
      <c r="G13" s="2">
        <f>'[16]Cumulative Stats'!G154</f>
        <v>0</v>
      </c>
      <c r="H13" s="2">
        <f>'[16]Cumulative Stats'!H154</f>
        <v>1</v>
      </c>
      <c r="I13" s="2">
        <f>IF(C13&gt;=PASSING!$B$1*1.25,1,0)</f>
        <v>1</v>
      </c>
    </row>
    <row r="14" spans="1:9" x14ac:dyDescent="0.15">
      <c r="A14" s="2" t="s">
        <v>332</v>
      </c>
      <c r="B14" s="2" t="str">
        <f>'[12]Cumulative Stats'!B146</f>
        <v>Oak</v>
      </c>
      <c r="C14" s="2">
        <f>'[12]Cumulative Stats'!C146</f>
        <v>38</v>
      </c>
      <c r="D14" s="2">
        <f>'[12]Cumulative Stats'!D146</f>
        <v>778</v>
      </c>
      <c r="E14" s="10">
        <f>'[12]Cumulative Stats'!E146</f>
        <v>20.473684210526315</v>
      </c>
      <c r="F14" s="2">
        <f>'[12]Cumulative Stats'!F146</f>
        <v>46</v>
      </c>
      <c r="G14" s="2">
        <f>'[12]Cumulative Stats'!G146</f>
        <v>0</v>
      </c>
      <c r="H14" s="2">
        <f>'[12]Cumulative Stats'!H146</f>
        <v>4</v>
      </c>
      <c r="I14" s="2">
        <f>IF(C14&gt;=PASSING!$B$1*1.25,1,0)</f>
        <v>1</v>
      </c>
    </row>
    <row r="15" spans="1:9" x14ac:dyDescent="0.15">
      <c r="A15" s="2" t="s">
        <v>350</v>
      </c>
      <c r="B15" s="2" t="str">
        <f>'[3]Cumulative Stats'!B150</f>
        <v>Chi</v>
      </c>
      <c r="C15" s="2">
        <f>'[3]Cumulative Stats'!C150</f>
        <v>28</v>
      </c>
      <c r="D15" s="2">
        <f>'[3]Cumulative Stats'!D150</f>
        <v>553</v>
      </c>
      <c r="E15" s="10">
        <f>'[3]Cumulative Stats'!E150</f>
        <v>19.75</v>
      </c>
      <c r="F15" s="2">
        <f>'[3]Cumulative Stats'!F150</f>
        <v>40</v>
      </c>
      <c r="G15" s="2">
        <f>'[3]Cumulative Stats'!G150</f>
        <v>0</v>
      </c>
      <c r="H15" s="2">
        <f>'[3]Cumulative Stats'!H150</f>
        <v>4</v>
      </c>
      <c r="I15" s="2">
        <f>IF(C15&gt;=PASSING!$B$1*1.25,1,0)</f>
        <v>1</v>
      </c>
    </row>
    <row r="16" spans="1:9" x14ac:dyDescent="0.15">
      <c r="A16" s="2" t="s">
        <v>407</v>
      </c>
      <c r="B16" s="2" t="str">
        <f>'[13]Cumulative Stats'!B149</f>
        <v>Okl</v>
      </c>
      <c r="C16" s="2">
        <f>'[13]Cumulative Stats'!C149</f>
        <v>30</v>
      </c>
      <c r="D16" s="2">
        <f>'[13]Cumulative Stats'!D149</f>
        <v>578</v>
      </c>
      <c r="E16" s="10">
        <f>'[13]Cumulative Stats'!E149</f>
        <v>19.266666666666666</v>
      </c>
      <c r="F16" s="2">
        <f>'[13]Cumulative Stats'!F149</f>
        <v>43</v>
      </c>
      <c r="G16" s="2">
        <f>'[13]Cumulative Stats'!G149</f>
        <v>0</v>
      </c>
      <c r="H16" s="2">
        <f>'[13]Cumulative Stats'!H149</f>
        <v>1</v>
      </c>
      <c r="I16" s="2">
        <f>IF(C16&gt;=PASSING!$B$1*1.25,1,0)</f>
        <v>1</v>
      </c>
    </row>
    <row r="17" spans="1:9" x14ac:dyDescent="0.15">
      <c r="A17" s="112" t="str">
        <f>'[3]Cumulative Stats'!A147</f>
        <v>Ford</v>
      </c>
      <c r="B17" s="2" t="s">
        <v>306</v>
      </c>
      <c r="C17" s="2">
        <f>+$C$275</f>
        <v>33</v>
      </c>
      <c r="D17" s="2">
        <f>+$D$275</f>
        <v>708</v>
      </c>
      <c r="E17" s="10">
        <f>+$D$43/$C$43</f>
        <v>19.153846153846153</v>
      </c>
      <c r="F17" s="2">
        <f>+$F$275</f>
        <v>41</v>
      </c>
      <c r="G17" s="2">
        <f>+$G$275</f>
        <v>0</v>
      </c>
      <c r="H17" s="2">
        <f>+$H$275</f>
        <v>0</v>
      </c>
      <c r="I17" s="2">
        <f>IF(C17&gt;=PASSING!$B$1*1.25,1,0)</f>
        <v>1</v>
      </c>
    </row>
    <row r="18" spans="1:9" x14ac:dyDescent="0.15">
      <c r="A18" s="2" t="str">
        <f>'[9]Cumulative Stats'!A148</f>
        <v>Futrell</v>
      </c>
      <c r="B18" s="2" t="str">
        <f>'[9]Cumulative Stats'!B148</f>
        <v>Mch</v>
      </c>
      <c r="C18" s="2">
        <f>'[9]Cumulative Stats'!C148</f>
        <v>40</v>
      </c>
      <c r="D18" s="2">
        <f>'[9]Cumulative Stats'!D148</f>
        <v>743</v>
      </c>
      <c r="E18" s="10">
        <f>'[9]Cumulative Stats'!E148</f>
        <v>18.574999999999999</v>
      </c>
      <c r="F18" s="2">
        <f>'[9]Cumulative Stats'!F148</f>
        <v>45</v>
      </c>
      <c r="G18" s="2">
        <f>'[9]Cumulative Stats'!G148</f>
        <v>0</v>
      </c>
      <c r="H18" s="2">
        <f>'[9]Cumulative Stats'!H148</f>
        <v>8</v>
      </c>
      <c r="I18" s="2">
        <f>IF(C18&gt;=PASSING!$B$1*1.25,1,0)</f>
        <v>1</v>
      </c>
    </row>
    <row r="19" spans="1:9" x14ac:dyDescent="0.15">
      <c r="A19" s="2" t="s">
        <v>409</v>
      </c>
      <c r="B19" s="2" t="str">
        <f>'[17]Cumulative Stats'!B146</f>
        <v>TB</v>
      </c>
      <c r="C19" s="2">
        <f>'[17]Cumulative Stats'!C146</f>
        <v>39</v>
      </c>
      <c r="D19" s="2">
        <f>'[17]Cumulative Stats'!D146</f>
        <v>708</v>
      </c>
      <c r="E19" s="10">
        <f>'[17]Cumulative Stats'!E146</f>
        <v>18.153846153846153</v>
      </c>
      <c r="F19" s="2">
        <f>'[17]Cumulative Stats'!F146</f>
        <v>35</v>
      </c>
      <c r="G19" s="2">
        <f>'[17]Cumulative Stats'!G146</f>
        <v>0</v>
      </c>
      <c r="H19" s="2">
        <f>'[17]Cumulative Stats'!H146</f>
        <v>2</v>
      </c>
      <c r="I19" s="2">
        <f>IF(C19&gt;=PASSING!$B$1*1.25,1,0)</f>
        <v>1</v>
      </c>
    </row>
    <row r="20" spans="1:9" x14ac:dyDescent="0.15">
      <c r="A20" s="2" t="str">
        <f>'[13]Cumulative Stats'!A154</f>
        <v>Turner</v>
      </c>
      <c r="B20" s="2" t="str">
        <f>'[13]Cumulative Stats'!B154</f>
        <v>Okl</v>
      </c>
      <c r="C20" s="2">
        <f>'[13]Cumulative Stats'!C154</f>
        <v>31</v>
      </c>
      <c r="D20" s="2">
        <f>'[13]Cumulative Stats'!D154</f>
        <v>462</v>
      </c>
      <c r="E20" s="10">
        <f>'[13]Cumulative Stats'!E154</f>
        <v>14.903225806451612</v>
      </c>
      <c r="F20" s="2">
        <f>'[13]Cumulative Stats'!F154</f>
        <v>26</v>
      </c>
      <c r="G20" s="2">
        <f>'[13]Cumulative Stats'!G154</f>
        <v>0</v>
      </c>
      <c r="H20" s="2">
        <f>'[13]Cumulative Stats'!H154</f>
        <v>2</v>
      </c>
      <c r="I20" s="2">
        <f>IF(C20&gt;=PASSING!$B$1*1.25,1,0)</f>
        <v>1</v>
      </c>
    </row>
    <row r="21" spans="1:9" x14ac:dyDescent="0.15">
      <c r="A21" s="2" t="str">
        <f>'[16]Cumulative Stats'!A150</f>
        <v>Raeford</v>
      </c>
      <c r="B21" s="2" t="str">
        <f>'[16]Cumulative Stats'!B150</f>
        <v>SA</v>
      </c>
      <c r="C21" s="2">
        <f>'[16]Cumulative Stats'!C150</f>
        <v>3</v>
      </c>
      <c r="D21" s="2">
        <f>'[16]Cumulative Stats'!D150</f>
        <v>144</v>
      </c>
      <c r="E21" s="10">
        <f>'[16]Cumulative Stats'!E150</f>
        <v>48</v>
      </c>
      <c r="F21" s="2">
        <f>'[16]Cumulative Stats'!F150</f>
        <v>91</v>
      </c>
      <c r="G21" s="2">
        <f>'[16]Cumulative Stats'!G150</f>
        <v>1</v>
      </c>
      <c r="H21" s="2">
        <f>'[16]Cumulative Stats'!H150</f>
        <v>0</v>
      </c>
      <c r="I21" s="2">
        <f>IF(C21&gt;=PASSING!$B$1*1.25,1,0)</f>
        <v>0</v>
      </c>
    </row>
    <row r="22" spans="1:9" x14ac:dyDescent="0.15">
      <c r="A22" s="112" t="str">
        <f>'[5]Cumulative Stats'!A156</f>
        <v>Rush</v>
      </c>
      <c r="B22" s="2" t="s">
        <v>361</v>
      </c>
      <c r="C22" s="2">
        <f>+$C$283</f>
        <v>6</v>
      </c>
      <c r="D22" s="2">
        <f>+$D$283</f>
        <v>201</v>
      </c>
      <c r="E22" s="10">
        <f>+$E$283</f>
        <v>33.5</v>
      </c>
      <c r="F22" s="2">
        <f>+$F$283</f>
        <v>57</v>
      </c>
      <c r="G22" s="2">
        <f>+$G$283</f>
        <v>0</v>
      </c>
      <c r="H22" s="2">
        <f>+$H$283</f>
        <v>0</v>
      </c>
      <c r="I22" s="2">
        <f>IF(C22&gt;=PASSING!$B$1*1.25,1,0)</f>
        <v>0</v>
      </c>
    </row>
    <row r="23" spans="1:9" x14ac:dyDescent="0.15">
      <c r="A23" s="2" t="str">
        <f>'[4]Cumulative Stats'!A156</f>
        <v>Preston</v>
      </c>
      <c r="B23" s="2" t="str">
        <f>'[4]Cumulative Stats'!B156</f>
        <v>Den</v>
      </c>
      <c r="C23" s="2">
        <f>'[4]Cumulative Stats'!C156</f>
        <v>3</v>
      </c>
      <c r="D23" s="2">
        <f>'[4]Cumulative Stats'!D156</f>
        <v>82</v>
      </c>
      <c r="E23" s="10">
        <f>'[4]Cumulative Stats'!E156</f>
        <v>27.333333333333332</v>
      </c>
      <c r="F23" s="2">
        <f>'[4]Cumulative Stats'!F156</f>
        <v>29</v>
      </c>
      <c r="G23" s="2">
        <f>'[4]Cumulative Stats'!G156</f>
        <v>0</v>
      </c>
      <c r="H23" s="2">
        <f>'[4]Cumulative Stats'!H156</f>
        <v>0</v>
      </c>
      <c r="I23" s="2">
        <f>IF(C23&gt;=PASSING!$B$1*1.25,1,0)</f>
        <v>0</v>
      </c>
    </row>
    <row r="24" spans="1:9" x14ac:dyDescent="0.15">
      <c r="A24" s="2" t="s">
        <v>408</v>
      </c>
      <c r="B24" s="2" t="str">
        <f>'[6]Cumulative Stats'!B152</f>
        <v>Jac</v>
      </c>
      <c r="C24" s="2">
        <f>'[6]Cumulative Stats'!C152</f>
        <v>4</v>
      </c>
      <c r="D24" s="2">
        <f>'[6]Cumulative Stats'!D152</f>
        <v>108</v>
      </c>
      <c r="E24" s="10">
        <f>'[6]Cumulative Stats'!E152</f>
        <v>27</v>
      </c>
      <c r="F24" s="2">
        <f>'[6]Cumulative Stats'!F152</f>
        <v>40</v>
      </c>
      <c r="G24" s="2">
        <f>'[6]Cumulative Stats'!G152</f>
        <v>0</v>
      </c>
      <c r="H24" s="2">
        <f>'[6]Cumulative Stats'!H152</f>
        <v>0</v>
      </c>
      <c r="I24" s="2">
        <f>IF(C24&gt;=PASSING!$B$1*1.25,1,0)</f>
        <v>0</v>
      </c>
    </row>
    <row r="25" spans="1:9" x14ac:dyDescent="0.15">
      <c r="A25" s="2" t="str">
        <f>'[6]Cumulative Stats'!A146</f>
        <v>Bessillieu</v>
      </c>
      <c r="B25" s="2" t="str">
        <f>'[6]Cumulative Stats'!B146</f>
        <v>Jac</v>
      </c>
      <c r="C25" s="2">
        <f>'[6]Cumulative Stats'!C146</f>
        <v>5</v>
      </c>
      <c r="D25" s="2">
        <f>'[6]Cumulative Stats'!D146</f>
        <v>129</v>
      </c>
      <c r="E25" s="10">
        <f>'[6]Cumulative Stats'!E146</f>
        <v>25.8</v>
      </c>
      <c r="F25" s="2">
        <f>'[6]Cumulative Stats'!F146</f>
        <v>34</v>
      </c>
      <c r="G25" s="2">
        <f>'[6]Cumulative Stats'!G146</f>
        <v>0</v>
      </c>
      <c r="H25" s="2">
        <f>'[6]Cumulative Stats'!H146</f>
        <v>0</v>
      </c>
      <c r="I25" s="2">
        <f>IF(C25&gt;=PASSING!$B$1*1.25,1,0)</f>
        <v>0</v>
      </c>
    </row>
    <row r="26" spans="1:9" x14ac:dyDescent="0.15">
      <c r="A26" s="2" t="s">
        <v>310</v>
      </c>
      <c r="B26" s="2" t="str">
        <f>'[2]Cumulative Stats'!B152</f>
        <v>Bir</v>
      </c>
      <c r="C26" s="2">
        <f>'[2]Cumulative Stats'!C152</f>
        <v>21</v>
      </c>
      <c r="D26" s="2">
        <f>'[2]Cumulative Stats'!D152</f>
        <v>535</v>
      </c>
      <c r="E26" s="10">
        <f>'[2]Cumulative Stats'!E152</f>
        <v>25.476190476190474</v>
      </c>
      <c r="F26" s="2">
        <f>'[2]Cumulative Stats'!F152</f>
        <v>38</v>
      </c>
      <c r="G26" s="2">
        <f>'[2]Cumulative Stats'!G152</f>
        <v>0</v>
      </c>
      <c r="H26" s="2">
        <f>'[2]Cumulative Stats'!H152</f>
        <v>0</v>
      </c>
      <c r="I26" s="2">
        <f>IF(C26&gt;=PASSING!$B$1*1.25,1,0)</f>
        <v>0</v>
      </c>
    </row>
    <row r="27" spans="1:9" x14ac:dyDescent="0.15">
      <c r="A27" s="2" t="str">
        <f>'[7]Cumulative Stats'!A151</f>
        <v>Gunn</v>
      </c>
      <c r="B27" s="2" t="str">
        <f>'[7]Cumulative Stats'!B151</f>
        <v>LA</v>
      </c>
      <c r="C27" s="2">
        <f>'[7]Cumulative Stats'!C151</f>
        <v>9</v>
      </c>
      <c r="D27" s="2">
        <f>'[7]Cumulative Stats'!D151</f>
        <v>226</v>
      </c>
      <c r="E27" s="10">
        <f>'[7]Cumulative Stats'!E151</f>
        <v>25.111111111111111</v>
      </c>
      <c r="F27" s="2">
        <f>'[7]Cumulative Stats'!F151</f>
        <v>38</v>
      </c>
      <c r="G27" s="2">
        <f>'[7]Cumulative Stats'!G151</f>
        <v>0</v>
      </c>
      <c r="H27" s="2">
        <f>'[7]Cumulative Stats'!H151</f>
        <v>0</v>
      </c>
      <c r="I27" s="2">
        <f>IF(C27&gt;=PASSING!$B$1*1.25,1,0)</f>
        <v>0</v>
      </c>
    </row>
    <row r="28" spans="1:9" x14ac:dyDescent="0.15">
      <c r="A28" s="2" t="str">
        <f>'[6]Cumulative Stats'!A153</f>
        <v>Mason</v>
      </c>
      <c r="B28" s="2" t="str">
        <f>'[6]Cumulative Stats'!B153</f>
        <v>Jac</v>
      </c>
      <c r="C28" s="2">
        <f>'[6]Cumulative Stats'!C153</f>
        <v>3</v>
      </c>
      <c r="D28" s="2">
        <f>'[6]Cumulative Stats'!D153</f>
        <v>75</v>
      </c>
      <c r="E28" s="10">
        <f>'[6]Cumulative Stats'!E153</f>
        <v>25</v>
      </c>
      <c r="F28" s="2">
        <f>'[6]Cumulative Stats'!F153</f>
        <v>34</v>
      </c>
      <c r="G28" s="2">
        <f>'[6]Cumulative Stats'!G153</f>
        <v>0</v>
      </c>
      <c r="H28" s="2">
        <f>'[6]Cumulative Stats'!H153</f>
        <v>0</v>
      </c>
      <c r="I28" s="2">
        <f>IF(C28&gt;=PASSING!$B$1*1.25,1,0)</f>
        <v>0</v>
      </c>
    </row>
    <row r="29" spans="1:9" x14ac:dyDescent="0.15">
      <c r="A29" s="2" t="str">
        <f>'[5]Cumulative Stats'!A158</f>
        <v>Verdin</v>
      </c>
      <c r="B29" s="2" t="str">
        <f>'[5]Cumulative Stats'!B158</f>
        <v>Hou</v>
      </c>
      <c r="C29" s="2">
        <f>'[5]Cumulative Stats'!C158</f>
        <v>21</v>
      </c>
      <c r="D29" s="2">
        <f>'[5]Cumulative Stats'!D158</f>
        <v>510</v>
      </c>
      <c r="E29" s="10">
        <f>'[5]Cumulative Stats'!E158</f>
        <v>24.285714285714285</v>
      </c>
      <c r="F29" s="2">
        <f>'[5]Cumulative Stats'!F158</f>
        <v>63</v>
      </c>
      <c r="G29" s="2">
        <f>'[5]Cumulative Stats'!G158</f>
        <v>0</v>
      </c>
      <c r="H29" s="2">
        <f>'[5]Cumulative Stats'!H158</f>
        <v>0</v>
      </c>
      <c r="I29" s="2">
        <f>IF(C29&gt;=PASSING!$B$1*1.25,1,0)</f>
        <v>0</v>
      </c>
    </row>
    <row r="30" spans="1:9" x14ac:dyDescent="0.15">
      <c r="A30" s="2" t="str">
        <f>'[9]Cumulative Stats'!A153</f>
        <v>Patrick</v>
      </c>
      <c r="B30" s="2" t="str">
        <f>'[9]Cumulative Stats'!B153</f>
        <v>Mch</v>
      </c>
      <c r="C30" s="2">
        <f>'[9]Cumulative Stats'!C153</f>
        <v>1</v>
      </c>
      <c r="D30" s="2">
        <f>'[9]Cumulative Stats'!D153</f>
        <v>23</v>
      </c>
      <c r="E30" s="10">
        <f>'[9]Cumulative Stats'!E153</f>
        <v>23</v>
      </c>
      <c r="F30" s="2">
        <f>'[9]Cumulative Stats'!F153</f>
        <v>23</v>
      </c>
      <c r="G30" s="2">
        <f>'[9]Cumulative Stats'!G153</f>
        <v>0</v>
      </c>
      <c r="H30" s="2">
        <f>'[9]Cumulative Stats'!H153</f>
        <v>0</v>
      </c>
      <c r="I30" s="2">
        <f>IF(C30&gt;=PASSING!$B$1*1.25,1,0)</f>
        <v>0</v>
      </c>
    </row>
    <row r="31" spans="1:9" x14ac:dyDescent="0.15">
      <c r="A31" s="2" t="str">
        <f>'[12]Cumulative Stats'!A150</f>
        <v>Jordan</v>
      </c>
      <c r="B31" s="2" t="str">
        <f>'[12]Cumulative Stats'!B150</f>
        <v>Oak</v>
      </c>
      <c r="C31" s="2">
        <f>'[12]Cumulative Stats'!C150</f>
        <v>6</v>
      </c>
      <c r="D31" s="2">
        <f>'[12]Cumulative Stats'!D150</f>
        <v>137</v>
      </c>
      <c r="E31" s="10">
        <f>'[12]Cumulative Stats'!E150</f>
        <v>22.833333333333332</v>
      </c>
      <c r="F31" s="2">
        <f>'[12]Cumulative Stats'!F150</f>
        <v>41</v>
      </c>
      <c r="G31" s="2">
        <f>'[12]Cumulative Stats'!G150</f>
        <v>0</v>
      </c>
      <c r="H31" s="2">
        <f>'[12]Cumulative Stats'!H150</f>
        <v>0</v>
      </c>
      <c r="I31" s="2">
        <f>IF(C31&gt;=PASSING!$B$1*1.25,1,0)</f>
        <v>0</v>
      </c>
    </row>
    <row r="32" spans="1:9" x14ac:dyDescent="0.15">
      <c r="A32" s="2" t="str">
        <f>'[6]Cumulative Stats'!A150</f>
        <v>Kemp</v>
      </c>
      <c r="B32" s="2" t="str">
        <f>'[6]Cumulative Stats'!B150</f>
        <v>Jac</v>
      </c>
      <c r="C32" s="2">
        <f>'[6]Cumulative Stats'!C150</f>
        <v>2</v>
      </c>
      <c r="D32" s="2">
        <f>'[6]Cumulative Stats'!D150</f>
        <v>45</v>
      </c>
      <c r="E32" s="10">
        <f>'[6]Cumulative Stats'!E150</f>
        <v>22.5</v>
      </c>
      <c r="F32" s="2">
        <f>'[6]Cumulative Stats'!F150</f>
        <v>25</v>
      </c>
      <c r="G32" s="2">
        <f>'[6]Cumulative Stats'!G150</f>
        <v>0</v>
      </c>
      <c r="H32" s="2">
        <f>'[6]Cumulative Stats'!H150</f>
        <v>0</v>
      </c>
      <c r="I32" s="2">
        <f>IF(C32&gt;=PASSING!$B$1*1.25,1,0)</f>
        <v>0</v>
      </c>
    </row>
    <row r="33" spans="1:9" x14ac:dyDescent="0.15">
      <c r="A33" s="2" t="str">
        <f>'[14]Cumulative Stats'!A153</f>
        <v>Woerner</v>
      </c>
      <c r="B33" s="2" t="str">
        <f>'[14]Cumulative Stats'!B153</f>
        <v>Phi</v>
      </c>
      <c r="C33" s="2">
        <f>'[14]Cumulative Stats'!C153</f>
        <v>1</v>
      </c>
      <c r="D33" s="2">
        <f>'[14]Cumulative Stats'!D153</f>
        <v>22</v>
      </c>
      <c r="E33" s="10">
        <f>'[14]Cumulative Stats'!E153</f>
        <v>22</v>
      </c>
      <c r="F33" s="2">
        <f>'[14]Cumulative Stats'!F153</f>
        <v>22</v>
      </c>
      <c r="G33" s="2">
        <f>'[14]Cumulative Stats'!G153</f>
        <v>0</v>
      </c>
      <c r="H33" s="2">
        <f>'[14]Cumulative Stats'!H153</f>
        <v>0</v>
      </c>
      <c r="I33" s="2">
        <f>IF(C33&gt;=PASSING!$B$1*1.25,1,0)</f>
        <v>0</v>
      </c>
    </row>
    <row r="34" spans="1:9" x14ac:dyDescent="0.15">
      <c r="A34" s="2" t="str">
        <f>'[14]Cumulative Stats'!A146</f>
        <v>Donovan</v>
      </c>
      <c r="B34" s="2" t="str">
        <f>'[14]Cumulative Stats'!B146</f>
        <v>Phi</v>
      </c>
      <c r="C34" s="2">
        <f>'[14]Cumulative Stats'!C146</f>
        <v>2</v>
      </c>
      <c r="D34" s="2">
        <f>'[14]Cumulative Stats'!D146</f>
        <v>42</v>
      </c>
      <c r="E34" s="10">
        <f>'[14]Cumulative Stats'!E146</f>
        <v>21</v>
      </c>
      <c r="F34" s="2">
        <f>'[14]Cumulative Stats'!F146</f>
        <v>21</v>
      </c>
      <c r="G34" s="2">
        <f>'[14]Cumulative Stats'!G146</f>
        <v>0</v>
      </c>
      <c r="H34" s="2">
        <f>'[14]Cumulative Stats'!H146</f>
        <v>0</v>
      </c>
      <c r="I34" s="2">
        <f>IF(C34&gt;=PASSING!$B$1*1.25,1,0)</f>
        <v>0</v>
      </c>
    </row>
    <row r="35" spans="1:9" x14ac:dyDescent="0.15">
      <c r="A35" s="2" t="str">
        <f>'[2]Cumulative Stats'!A148</f>
        <v>Frederick</v>
      </c>
      <c r="B35" s="2" t="str">
        <f>'[2]Cumulative Stats'!B148</f>
        <v>Bir</v>
      </c>
      <c r="C35" s="2">
        <f>'[2]Cumulative Stats'!C148</f>
        <v>1</v>
      </c>
      <c r="D35" s="2">
        <f>'[2]Cumulative Stats'!D148</f>
        <v>21</v>
      </c>
      <c r="E35" s="10">
        <f>'[2]Cumulative Stats'!E148</f>
        <v>21</v>
      </c>
      <c r="F35" s="2">
        <f>'[2]Cumulative Stats'!F148</f>
        <v>21</v>
      </c>
      <c r="G35" s="2">
        <f>'[2]Cumulative Stats'!G148</f>
        <v>0</v>
      </c>
      <c r="H35" s="2">
        <f>'[2]Cumulative Stats'!H148</f>
        <v>0</v>
      </c>
      <c r="I35" s="2">
        <f>IF(C35&gt;=PASSING!$B$1*1.25,1,0)</f>
        <v>0</v>
      </c>
    </row>
    <row r="36" spans="1:9" x14ac:dyDescent="0.15">
      <c r="A36" s="2" t="str">
        <f>'[11]Cumulative Stats'!A149</f>
        <v>Lockett</v>
      </c>
      <c r="B36" s="2" t="str">
        <f>'[11]Cumulative Stats'!B149</f>
        <v>NO</v>
      </c>
      <c r="C36" s="2">
        <f>'[11]Cumulative Stats'!C149</f>
        <v>5</v>
      </c>
      <c r="D36" s="2">
        <f>'[11]Cumulative Stats'!D149</f>
        <v>103</v>
      </c>
      <c r="E36" s="10">
        <f>'[11]Cumulative Stats'!E149</f>
        <v>20.6</v>
      </c>
      <c r="F36" s="2">
        <f>'[11]Cumulative Stats'!F149</f>
        <v>25</v>
      </c>
      <c r="G36" s="2">
        <f>'[11]Cumulative Stats'!G149</f>
        <v>0</v>
      </c>
      <c r="H36" s="2">
        <f>'[11]Cumulative Stats'!H149</f>
        <v>0</v>
      </c>
      <c r="I36" s="2">
        <f>IF(C36&gt;=PASSING!$B$1*1.25,1,0)</f>
        <v>0</v>
      </c>
    </row>
    <row r="37" spans="1:9" x14ac:dyDescent="0.15">
      <c r="A37" s="2" t="str">
        <f>'[11]Cumulative Stats'!A147</f>
        <v>Good</v>
      </c>
      <c r="B37" s="2" t="str">
        <f>'[11]Cumulative Stats'!B147</f>
        <v>NO</v>
      </c>
      <c r="C37" s="2">
        <f>'[11]Cumulative Stats'!C147</f>
        <v>22</v>
      </c>
      <c r="D37" s="2">
        <f>'[11]Cumulative Stats'!D147</f>
        <v>446</v>
      </c>
      <c r="E37" s="10">
        <f>'[11]Cumulative Stats'!E147</f>
        <v>20.272727272727273</v>
      </c>
      <c r="F37" s="2">
        <f>'[11]Cumulative Stats'!F147</f>
        <v>36</v>
      </c>
      <c r="G37" s="2">
        <f>'[11]Cumulative Stats'!G147</f>
        <v>0</v>
      </c>
      <c r="H37" s="2">
        <f>'[11]Cumulative Stats'!H147</f>
        <v>1</v>
      </c>
      <c r="I37" s="2">
        <f>IF(C37&gt;=PASSING!$B$1*1.25,1,0)</f>
        <v>0</v>
      </c>
    </row>
    <row r="38" spans="1:9" x14ac:dyDescent="0.15">
      <c r="A38" s="2" t="s">
        <v>317</v>
      </c>
      <c r="B38" s="2" t="str">
        <f>'[12]Cumulative Stats'!B151</f>
        <v>Oak</v>
      </c>
      <c r="C38" s="2">
        <f>'[12]Cumulative Stats'!C151</f>
        <v>19</v>
      </c>
      <c r="D38" s="2">
        <f>'[12]Cumulative Stats'!D151</f>
        <v>380</v>
      </c>
      <c r="E38" s="10">
        <f>'[12]Cumulative Stats'!E151</f>
        <v>20</v>
      </c>
      <c r="F38" s="2">
        <f>'[12]Cumulative Stats'!F151</f>
        <v>43</v>
      </c>
      <c r="G38" s="2">
        <f>'[12]Cumulative Stats'!G151</f>
        <v>0</v>
      </c>
      <c r="H38" s="2">
        <f>'[12]Cumulative Stats'!H151</f>
        <v>0</v>
      </c>
      <c r="I38" s="2">
        <f>IF(C38&gt;=PASSING!$B$1*1.25,1,0)</f>
        <v>0</v>
      </c>
    </row>
    <row r="39" spans="1:9" x14ac:dyDescent="0.15">
      <c r="A39" s="2" t="str">
        <f>'[5]Cumulative Stats'!A146</f>
        <v>Courville</v>
      </c>
      <c r="B39" s="2" t="str">
        <f>'[5]Cumulative Stats'!B146</f>
        <v>Hou</v>
      </c>
      <c r="C39" s="2">
        <f>'[5]Cumulative Stats'!C146</f>
        <v>3</v>
      </c>
      <c r="D39" s="2">
        <f>'[5]Cumulative Stats'!D146</f>
        <v>60</v>
      </c>
      <c r="E39" s="10">
        <f>'[5]Cumulative Stats'!E146</f>
        <v>20</v>
      </c>
      <c r="F39" s="2">
        <f>'[5]Cumulative Stats'!F146</f>
        <v>30</v>
      </c>
      <c r="G39" s="2">
        <f>'[5]Cumulative Stats'!G146</f>
        <v>0</v>
      </c>
      <c r="H39" s="2">
        <f>'[5]Cumulative Stats'!H146</f>
        <v>0</v>
      </c>
      <c r="I39" s="2">
        <f>IF(C39&gt;=PASSING!$B$1*1.25,1,0)</f>
        <v>0</v>
      </c>
    </row>
    <row r="40" spans="1:9" x14ac:dyDescent="0.15">
      <c r="A40" s="2" t="str">
        <f>'[3]Cumulative Stats'!A148</f>
        <v>Fox</v>
      </c>
      <c r="B40" s="2" t="str">
        <f>'[3]Cumulative Stats'!B148</f>
        <v>Chi</v>
      </c>
      <c r="C40" s="2">
        <f>'[3]Cumulative Stats'!C148</f>
        <v>2</v>
      </c>
      <c r="D40" s="2">
        <f>'[3]Cumulative Stats'!D148</f>
        <v>40</v>
      </c>
      <c r="E40" s="10">
        <f>'[3]Cumulative Stats'!E148</f>
        <v>20</v>
      </c>
      <c r="F40" s="2">
        <f>'[3]Cumulative Stats'!F148</f>
        <v>21</v>
      </c>
      <c r="G40" s="2">
        <f>'[3]Cumulative Stats'!G148</f>
        <v>0</v>
      </c>
      <c r="H40" s="2">
        <f>'[3]Cumulative Stats'!H148</f>
        <v>0</v>
      </c>
      <c r="I40" s="2">
        <f>IF(C40&gt;=PASSING!$B$1*1.25,1,0)</f>
        <v>0</v>
      </c>
    </row>
    <row r="41" spans="1:9" x14ac:dyDescent="0.15">
      <c r="A41" s="2" t="str">
        <f>'[1]Cumulative Stats'!A154</f>
        <v>Tolbert</v>
      </c>
      <c r="B41" s="2" t="str">
        <f>'[1]Cumulative Stats'!B154</f>
        <v>Arz</v>
      </c>
      <c r="C41" s="2">
        <f>'[1]Cumulative Stats'!C154</f>
        <v>16</v>
      </c>
      <c r="D41" s="2">
        <f>'[1]Cumulative Stats'!D154</f>
        <v>311</v>
      </c>
      <c r="E41" s="10">
        <f>'[1]Cumulative Stats'!E154</f>
        <v>19.4375</v>
      </c>
      <c r="F41" s="2">
        <f>'[1]Cumulative Stats'!F154</f>
        <v>36</v>
      </c>
      <c r="G41" s="2">
        <f>'[1]Cumulative Stats'!G154</f>
        <v>0</v>
      </c>
      <c r="H41" s="2">
        <f>'[1]Cumulative Stats'!H154</f>
        <v>3</v>
      </c>
      <c r="I41" s="2">
        <f>IF(C41&gt;=PASSING!$B$1*1.25,1,0)</f>
        <v>0</v>
      </c>
    </row>
    <row r="42" spans="1:9" x14ac:dyDescent="0.15">
      <c r="A42" s="2" t="str">
        <f>'[18]Cumulative Stats'!A150</f>
        <v>Jackson,V</v>
      </c>
      <c r="B42" s="2" t="str">
        <f>'[18]Cumulative Stats'!B150</f>
        <v>Was</v>
      </c>
      <c r="C42" s="2">
        <f>'[18]Cumulative Stats'!C150</f>
        <v>13</v>
      </c>
      <c r="D42" s="2">
        <f>'[18]Cumulative Stats'!D150</f>
        <v>252</v>
      </c>
      <c r="E42" s="10">
        <f>'[18]Cumulative Stats'!E150</f>
        <v>19.384615384615383</v>
      </c>
      <c r="F42" s="2">
        <f>'[18]Cumulative Stats'!F150</f>
        <v>28</v>
      </c>
      <c r="G42" s="2">
        <f>'[18]Cumulative Stats'!G150</f>
        <v>0</v>
      </c>
      <c r="H42" s="2">
        <f>'[18]Cumulative Stats'!H150</f>
        <v>0</v>
      </c>
      <c r="I42" s="2">
        <f>IF(C42&gt;=PASSING!$B$1*1.25,1,0)</f>
        <v>0</v>
      </c>
    </row>
    <row r="43" spans="1:9" x14ac:dyDescent="0.15">
      <c r="A43" s="2" t="str">
        <f>'[6]Cumulative Stats'!A151</f>
        <v>Key</v>
      </c>
      <c r="B43" s="2" t="str">
        <f>'[6]Cumulative Stats'!B151</f>
        <v>Jac</v>
      </c>
      <c r="C43" s="2">
        <f>'[6]Cumulative Stats'!C151</f>
        <v>13</v>
      </c>
      <c r="D43" s="2">
        <f>'[6]Cumulative Stats'!D151</f>
        <v>249</v>
      </c>
      <c r="E43" s="10">
        <f>'[6]Cumulative Stats'!E151</f>
        <v>19.153846153846153</v>
      </c>
      <c r="F43" s="2">
        <f>'[6]Cumulative Stats'!F151</f>
        <v>44</v>
      </c>
      <c r="G43" s="2">
        <f>'[6]Cumulative Stats'!G151</f>
        <v>0</v>
      </c>
      <c r="H43" s="2">
        <f>'[6]Cumulative Stats'!H151</f>
        <v>0</v>
      </c>
      <c r="I43" s="2">
        <f>IF(C43&gt;=PASSING!$B$1*1.25,1,0)</f>
        <v>0</v>
      </c>
    </row>
    <row r="44" spans="1:9" x14ac:dyDescent="0.15">
      <c r="A44" s="2" t="str">
        <f>'[14]Cumulative Stats'!A150</f>
        <v>Harris,H</v>
      </c>
      <c r="B44" s="2" t="str">
        <f>'[14]Cumulative Stats'!B150</f>
        <v>Phi</v>
      </c>
      <c r="C44" s="2">
        <f>'[14]Cumulative Stats'!C150</f>
        <v>4</v>
      </c>
      <c r="D44" s="2">
        <f>'[14]Cumulative Stats'!D150</f>
        <v>76</v>
      </c>
      <c r="E44" s="10">
        <f>'[14]Cumulative Stats'!E150</f>
        <v>19</v>
      </c>
      <c r="F44" s="2">
        <f>'[14]Cumulative Stats'!F150</f>
        <v>25</v>
      </c>
      <c r="G44" s="2">
        <f>'[14]Cumulative Stats'!G150</f>
        <v>0</v>
      </c>
      <c r="H44" s="2">
        <f>'[14]Cumulative Stats'!H150</f>
        <v>0</v>
      </c>
      <c r="I44" s="2">
        <f>IF(C44&gt;=PASSING!$B$1*1.25,1,0)</f>
        <v>0</v>
      </c>
    </row>
    <row r="45" spans="1:9" x14ac:dyDescent="0.15">
      <c r="A45" s="2" t="str">
        <f>'[2]Cumulative Stats'!A146</f>
        <v>Bohannon</v>
      </c>
      <c r="B45" s="2" t="str">
        <f>'[2]Cumulative Stats'!B146</f>
        <v>Bir</v>
      </c>
      <c r="C45" s="2">
        <f>'[2]Cumulative Stats'!C146</f>
        <v>4</v>
      </c>
      <c r="D45" s="2">
        <f>'[2]Cumulative Stats'!D146</f>
        <v>76</v>
      </c>
      <c r="E45" s="10">
        <f>'[2]Cumulative Stats'!E146</f>
        <v>19</v>
      </c>
      <c r="F45" s="2">
        <f>'[2]Cumulative Stats'!F146</f>
        <v>21</v>
      </c>
      <c r="G45" s="2">
        <f>'[2]Cumulative Stats'!G146</f>
        <v>0</v>
      </c>
      <c r="H45" s="2">
        <f>'[2]Cumulative Stats'!H146</f>
        <v>0</v>
      </c>
      <c r="I45" s="2">
        <f>IF(C45&gt;=PASSING!$B$1*1.25,1,0)</f>
        <v>0</v>
      </c>
    </row>
    <row r="46" spans="1:9" x14ac:dyDescent="0.15">
      <c r="A46" s="2" t="s">
        <v>349</v>
      </c>
      <c r="B46" s="2" t="str">
        <f>'[17]Cumulative Stats'!B151</f>
        <v>TB</v>
      </c>
      <c r="C46" s="2">
        <f>'[17]Cumulative Stats'!C151</f>
        <v>1</v>
      </c>
      <c r="D46" s="2">
        <f>'[17]Cumulative Stats'!D151</f>
        <v>19</v>
      </c>
      <c r="E46" s="10">
        <f>'[17]Cumulative Stats'!E151</f>
        <v>19</v>
      </c>
      <c r="F46" s="2">
        <f>'[17]Cumulative Stats'!F151</f>
        <v>19</v>
      </c>
      <c r="G46" s="2">
        <f>'[17]Cumulative Stats'!G151</f>
        <v>0</v>
      </c>
      <c r="H46" s="2">
        <f>'[17]Cumulative Stats'!H151</f>
        <v>0</v>
      </c>
      <c r="I46" s="2">
        <f>IF(C46&gt;=PASSING!$B$1*1.25,1,0)</f>
        <v>0</v>
      </c>
    </row>
    <row r="47" spans="1:9" x14ac:dyDescent="0.15">
      <c r="A47" s="2" t="str">
        <f>'[17]Cumulative Stats'!A152</f>
        <v>Williams,R</v>
      </c>
      <c r="B47" s="2" t="str">
        <f>'[17]Cumulative Stats'!B152</f>
        <v>TB</v>
      </c>
      <c r="C47" s="2">
        <f>'[17]Cumulative Stats'!C152</f>
        <v>18</v>
      </c>
      <c r="D47" s="2">
        <f>'[17]Cumulative Stats'!D152</f>
        <v>338</v>
      </c>
      <c r="E47" s="10">
        <f>'[17]Cumulative Stats'!E152</f>
        <v>18.777777777777779</v>
      </c>
      <c r="F47" s="2">
        <f>'[17]Cumulative Stats'!F152</f>
        <v>32</v>
      </c>
      <c r="G47" s="2">
        <f>'[17]Cumulative Stats'!G152</f>
        <v>0</v>
      </c>
      <c r="H47" s="2">
        <f>'[17]Cumulative Stats'!H152</f>
        <v>0</v>
      </c>
      <c r="I47" s="2">
        <f>IF(C47&gt;=PASSING!$B$1*1.25,1,0)</f>
        <v>0</v>
      </c>
    </row>
    <row r="48" spans="1:9" x14ac:dyDescent="0.15">
      <c r="A48" s="112" t="s">
        <v>416</v>
      </c>
      <c r="B48" s="2" t="str">
        <f>'[4]Cumulative Stats'!B157</f>
        <v>Den</v>
      </c>
      <c r="C48" s="2">
        <f>'[4]Cumulative Stats'!C157</f>
        <v>2</v>
      </c>
      <c r="D48" s="2">
        <f>'[4]Cumulative Stats'!D157</f>
        <v>37</v>
      </c>
      <c r="E48" s="10">
        <f>'[4]Cumulative Stats'!E157</f>
        <v>18.5</v>
      </c>
      <c r="F48" s="2">
        <f>'[4]Cumulative Stats'!F157</f>
        <v>19</v>
      </c>
      <c r="G48" s="2">
        <f>'[4]Cumulative Stats'!G157</f>
        <v>0</v>
      </c>
      <c r="H48" s="2">
        <f>'[4]Cumulative Stats'!H157</f>
        <v>1</v>
      </c>
      <c r="I48" s="2">
        <f>IF(C48&gt;=PASSING!$B$1*1.25,1,0)</f>
        <v>0</v>
      </c>
    </row>
    <row r="49" spans="1:9" x14ac:dyDescent="0.15">
      <c r="A49" s="2" t="str">
        <f>'[9]Cumulative Stats'!A147</f>
        <v>Broughton</v>
      </c>
      <c r="B49" s="2" t="str">
        <f>'[9]Cumulative Stats'!B147</f>
        <v>Mch</v>
      </c>
      <c r="C49" s="2">
        <f>'[9]Cumulative Stats'!C147</f>
        <v>13</v>
      </c>
      <c r="D49" s="2">
        <f>'[9]Cumulative Stats'!D147</f>
        <v>239</v>
      </c>
      <c r="E49" s="10">
        <f>'[9]Cumulative Stats'!E147</f>
        <v>18.384615384615383</v>
      </c>
      <c r="F49" s="2">
        <f>'[9]Cumulative Stats'!F147</f>
        <v>46</v>
      </c>
      <c r="G49" s="2">
        <f>'[9]Cumulative Stats'!G147</f>
        <v>0</v>
      </c>
      <c r="H49" s="2">
        <f>'[9]Cumulative Stats'!H147</f>
        <v>0</v>
      </c>
      <c r="I49" s="2">
        <f>IF(C49&gt;=PASSING!$B$1*1.25,1,0)</f>
        <v>0</v>
      </c>
    </row>
    <row r="50" spans="1:9" x14ac:dyDescent="0.15">
      <c r="A50" s="2" t="str">
        <f>'[17]Cumulative Stats'!A148</f>
        <v>Fitzpatrick</v>
      </c>
      <c r="B50" s="2" t="str">
        <f>'[17]Cumulative Stats'!B148</f>
        <v>TB</v>
      </c>
      <c r="C50" s="2">
        <f>'[17]Cumulative Stats'!C148</f>
        <v>6</v>
      </c>
      <c r="D50" s="2">
        <f>'[17]Cumulative Stats'!D148</f>
        <v>108</v>
      </c>
      <c r="E50" s="10">
        <f>'[17]Cumulative Stats'!E148</f>
        <v>18</v>
      </c>
      <c r="F50" s="2">
        <f>'[17]Cumulative Stats'!F148</f>
        <v>28</v>
      </c>
      <c r="G50" s="2">
        <f>'[17]Cumulative Stats'!G148</f>
        <v>0</v>
      </c>
      <c r="H50" s="2">
        <f>'[17]Cumulative Stats'!H148</f>
        <v>2</v>
      </c>
      <c r="I50" s="2">
        <f>IF(C50&gt;=PASSING!$B$1*1.25,1,0)</f>
        <v>0</v>
      </c>
    </row>
    <row r="51" spans="1:9" x14ac:dyDescent="0.15">
      <c r="A51" s="2" t="s">
        <v>365</v>
      </c>
      <c r="B51" s="8" t="s">
        <v>331</v>
      </c>
      <c r="C51" s="2">
        <f>'[7]Cumulative Stats'!C147</f>
        <v>1</v>
      </c>
      <c r="D51" s="2">
        <f>'[7]Cumulative Stats'!D147</f>
        <v>18</v>
      </c>
      <c r="E51" s="10">
        <f>'[7]Cumulative Stats'!E147</f>
        <v>18</v>
      </c>
      <c r="F51" s="2">
        <f>'[7]Cumulative Stats'!F147</f>
        <v>18</v>
      </c>
      <c r="G51" s="2">
        <f>'[7]Cumulative Stats'!G147</f>
        <v>0</v>
      </c>
      <c r="H51" s="2">
        <f>'[7]Cumulative Stats'!H147</f>
        <v>0</v>
      </c>
      <c r="I51" s="2">
        <f>IF(C51&gt;=PASSING!$B$1*1.25,1,0)</f>
        <v>0</v>
      </c>
    </row>
    <row r="52" spans="1:9" x14ac:dyDescent="0.15">
      <c r="A52" s="2" t="str">
        <f>'[18]Cumulative Stats'!A147</f>
        <v>Dailey</v>
      </c>
      <c r="B52" s="2" t="str">
        <f>'[18]Cumulative Stats'!B147</f>
        <v>Was</v>
      </c>
      <c r="C52" s="2">
        <f>'[18]Cumulative Stats'!C147</f>
        <v>1</v>
      </c>
      <c r="D52" s="2">
        <f>'[18]Cumulative Stats'!D147</f>
        <v>18</v>
      </c>
      <c r="E52" s="10">
        <f>'[18]Cumulative Stats'!E147</f>
        <v>18</v>
      </c>
      <c r="F52" s="2">
        <f>'[18]Cumulative Stats'!F147</f>
        <v>18</v>
      </c>
      <c r="G52" s="2">
        <f>'[18]Cumulative Stats'!G147</f>
        <v>0</v>
      </c>
      <c r="H52" s="2">
        <f>'[18]Cumulative Stats'!H147</f>
        <v>0</v>
      </c>
      <c r="I52" s="2">
        <f>IF(C52&gt;=PASSING!$B$1*1.25,1,0)</f>
        <v>0</v>
      </c>
    </row>
    <row r="53" spans="1:9" x14ac:dyDescent="0.15">
      <c r="A53" s="2" t="str">
        <f>'[11]Cumulative Stats'!A152</f>
        <v>Whittingham</v>
      </c>
      <c r="B53" s="2" t="str">
        <f>'[11]Cumulative Stats'!B152</f>
        <v>NO</v>
      </c>
      <c r="C53" s="2">
        <f>'[11]Cumulative Stats'!C152</f>
        <v>1</v>
      </c>
      <c r="D53" s="2">
        <f>'[11]Cumulative Stats'!D152</f>
        <v>18</v>
      </c>
      <c r="E53" s="10">
        <f>'[11]Cumulative Stats'!E152</f>
        <v>18</v>
      </c>
      <c r="F53" s="2">
        <f>'[11]Cumulative Stats'!F152</f>
        <v>18</v>
      </c>
      <c r="G53" s="2">
        <f>'[11]Cumulative Stats'!G152</f>
        <v>0</v>
      </c>
      <c r="H53" s="2">
        <f>'[11]Cumulative Stats'!H152</f>
        <v>0</v>
      </c>
      <c r="I53" s="2">
        <f>IF(C53&gt;=PASSING!$B$1*1.25,1,0)</f>
        <v>0</v>
      </c>
    </row>
    <row r="54" spans="1:9" x14ac:dyDescent="0.15">
      <c r="A54" s="2" t="s">
        <v>386</v>
      </c>
      <c r="B54" s="2" t="str">
        <f>'[11]Cumulative Stats'!B150</f>
        <v>NO</v>
      </c>
      <c r="C54" s="2">
        <f>'[11]Cumulative Stats'!C150</f>
        <v>7</v>
      </c>
      <c r="D54" s="2">
        <f>'[11]Cumulative Stats'!D150</f>
        <v>125</v>
      </c>
      <c r="E54" s="10">
        <f>'[11]Cumulative Stats'!E150</f>
        <v>17.857142857142858</v>
      </c>
      <c r="F54" s="2">
        <f>'[11]Cumulative Stats'!F150</f>
        <v>25</v>
      </c>
      <c r="G54" s="2">
        <f>'[11]Cumulative Stats'!G150</f>
        <v>0</v>
      </c>
      <c r="H54" s="2">
        <f>'[11]Cumulative Stats'!H150</f>
        <v>1</v>
      </c>
      <c r="I54" s="2">
        <f>IF(C54&gt;=PASSING!$B$1*1.25,1,0)</f>
        <v>0</v>
      </c>
    </row>
    <row r="55" spans="1:9" x14ac:dyDescent="0.15">
      <c r="A55" s="2" t="s">
        <v>302</v>
      </c>
      <c r="B55" s="2" t="str">
        <f>'[1]Cumulative Stats'!B147</f>
        <v>Arz</v>
      </c>
      <c r="C55" s="2">
        <f>'[1]Cumulative Stats'!C147</f>
        <v>21</v>
      </c>
      <c r="D55" s="2">
        <f>'[1]Cumulative Stats'!D147</f>
        <v>367</v>
      </c>
      <c r="E55" s="10">
        <f>'[1]Cumulative Stats'!E147</f>
        <v>17.476190476190474</v>
      </c>
      <c r="F55" s="2">
        <f>'[1]Cumulative Stats'!F147</f>
        <v>30</v>
      </c>
      <c r="G55" s="2">
        <f>'[1]Cumulative Stats'!G147</f>
        <v>0</v>
      </c>
      <c r="H55" s="2">
        <f>'[1]Cumulative Stats'!H147</f>
        <v>1</v>
      </c>
      <c r="I55" s="2">
        <f>IF(C55&gt;=PASSING!$B$1*1.25,1,0)</f>
        <v>0</v>
      </c>
    </row>
    <row r="56" spans="1:9" x14ac:dyDescent="0.15">
      <c r="A56" s="2" t="s">
        <v>411</v>
      </c>
      <c r="B56" s="2" t="str">
        <f>'[16]Cumulative Stats'!B149</f>
        <v>SA</v>
      </c>
      <c r="C56" s="2">
        <f>'[16]Cumulative Stats'!C149</f>
        <v>21</v>
      </c>
      <c r="D56" s="2">
        <f>'[16]Cumulative Stats'!D149</f>
        <v>365</v>
      </c>
      <c r="E56" s="10">
        <f>'[16]Cumulative Stats'!E149</f>
        <v>17.38095238095238</v>
      </c>
      <c r="F56" s="2">
        <f>'[16]Cumulative Stats'!F149</f>
        <v>36</v>
      </c>
      <c r="G56" s="2">
        <f>'[16]Cumulative Stats'!G149</f>
        <v>0</v>
      </c>
      <c r="H56" s="2">
        <f>'[16]Cumulative Stats'!H149</f>
        <v>0</v>
      </c>
      <c r="I56" s="2">
        <f>IF(C56&gt;=PASSING!$B$1*1.25,1,0)</f>
        <v>0</v>
      </c>
    </row>
    <row r="57" spans="1:9" x14ac:dyDescent="0.15">
      <c r="A57" s="2" t="str">
        <f>'[1]Cumulative Stats'!A146</f>
        <v>Brown,E</v>
      </c>
      <c r="B57" s="2" t="str">
        <f>'[1]Cumulative Stats'!B146</f>
        <v>Arz</v>
      </c>
      <c r="C57" s="2">
        <f>'[1]Cumulative Stats'!C146</f>
        <v>7</v>
      </c>
      <c r="D57" s="2">
        <f>'[1]Cumulative Stats'!D146</f>
        <v>121</v>
      </c>
      <c r="E57" s="10">
        <f>'[1]Cumulative Stats'!E146</f>
        <v>17.285714285714285</v>
      </c>
      <c r="F57" s="2">
        <f>'[1]Cumulative Stats'!F146</f>
        <v>30</v>
      </c>
      <c r="G57" s="2">
        <f>'[1]Cumulative Stats'!G146</f>
        <v>0</v>
      </c>
      <c r="H57" s="2">
        <f>'[1]Cumulative Stats'!H146</f>
        <v>0</v>
      </c>
      <c r="I57" s="2">
        <f>IF(C57&gt;=PASSING!$B$1*1.25,1,0)</f>
        <v>0</v>
      </c>
    </row>
    <row r="58" spans="1:9" x14ac:dyDescent="0.15">
      <c r="A58" s="2" t="str">
        <f>'[11]Cumulative Stats'!A154</f>
        <v>Wilson</v>
      </c>
      <c r="B58" s="2" t="str">
        <f>'[11]Cumulative Stats'!B154</f>
        <v>NO</v>
      </c>
      <c r="C58" s="2">
        <f>'[11]Cumulative Stats'!C154</f>
        <v>10</v>
      </c>
      <c r="D58" s="2">
        <f>'[11]Cumulative Stats'!D154</f>
        <v>172</v>
      </c>
      <c r="E58" s="10">
        <f>'[11]Cumulative Stats'!E154</f>
        <v>17.2</v>
      </c>
      <c r="F58" s="2">
        <f>'[11]Cumulative Stats'!F154</f>
        <v>24</v>
      </c>
      <c r="G58" s="2">
        <f>'[11]Cumulative Stats'!G154</f>
        <v>0</v>
      </c>
      <c r="H58" s="2">
        <f>'[11]Cumulative Stats'!H154</f>
        <v>1</v>
      </c>
      <c r="I58" s="2">
        <f>IF(C58&gt;=PASSING!$B$1*1.25,1,0)</f>
        <v>0</v>
      </c>
    </row>
    <row r="59" spans="1:9" x14ac:dyDescent="0.15">
      <c r="A59" s="2" t="str">
        <f>'[9]Cumulative Stats'!A151</f>
        <v>Miller,T</v>
      </c>
      <c r="B59" s="2" t="str">
        <f>'[9]Cumulative Stats'!B151</f>
        <v>Mch</v>
      </c>
      <c r="C59" s="2">
        <f>'[9]Cumulative Stats'!C151</f>
        <v>3</v>
      </c>
      <c r="D59" s="2">
        <f>'[9]Cumulative Stats'!D151</f>
        <v>51</v>
      </c>
      <c r="E59" s="10">
        <f>'[9]Cumulative Stats'!E151</f>
        <v>17</v>
      </c>
      <c r="F59" s="2">
        <f>'[9]Cumulative Stats'!F151</f>
        <v>26</v>
      </c>
      <c r="G59" s="2">
        <f>'[9]Cumulative Stats'!G151</f>
        <v>0</v>
      </c>
      <c r="H59" s="2">
        <f>'[9]Cumulative Stats'!H151</f>
        <v>0</v>
      </c>
      <c r="I59" s="2">
        <f>IF(C59&gt;=PASSING!$B$1*1.25,1,0)</f>
        <v>0</v>
      </c>
    </row>
    <row r="60" spans="1:9" x14ac:dyDescent="0.15">
      <c r="A60" s="2" t="str">
        <f>'[5]Cumulative Stats'!A153</f>
        <v>McGhee</v>
      </c>
      <c r="B60" s="2" t="str">
        <f>'[5]Cumulative Stats'!B153</f>
        <v>Hou</v>
      </c>
      <c r="C60" s="2">
        <f>'[5]Cumulative Stats'!C153</f>
        <v>1</v>
      </c>
      <c r="D60" s="2">
        <f>'[5]Cumulative Stats'!D153</f>
        <v>17</v>
      </c>
      <c r="E60" s="10">
        <f>'[5]Cumulative Stats'!E153</f>
        <v>17</v>
      </c>
      <c r="F60" s="2">
        <f>'[5]Cumulative Stats'!F153</f>
        <v>17</v>
      </c>
      <c r="G60" s="2">
        <f>'[5]Cumulative Stats'!G153</f>
        <v>0</v>
      </c>
      <c r="H60" s="2">
        <f>'[5]Cumulative Stats'!H153</f>
        <v>0</v>
      </c>
      <c r="I60" s="2">
        <f>IF(C60&gt;=PASSING!$B$1*1.25,1,0)</f>
        <v>0</v>
      </c>
    </row>
    <row r="61" spans="1:9" x14ac:dyDescent="0.15">
      <c r="A61" s="2" t="s">
        <v>417</v>
      </c>
      <c r="B61" s="2" t="str">
        <f>'[10]Cumulative Stats'!B150</f>
        <v>NJ</v>
      </c>
      <c r="C61" s="2">
        <f>'[10]Cumulative Stats'!C150</f>
        <v>8</v>
      </c>
      <c r="D61" s="2">
        <f>'[10]Cumulative Stats'!D150</f>
        <v>135</v>
      </c>
      <c r="E61" s="10">
        <f>'[10]Cumulative Stats'!E150</f>
        <v>16.875</v>
      </c>
      <c r="F61" s="2">
        <f>'[10]Cumulative Stats'!F150</f>
        <v>25</v>
      </c>
      <c r="G61" s="2">
        <f>'[10]Cumulative Stats'!G150</f>
        <v>0</v>
      </c>
      <c r="H61" s="2">
        <f>'[10]Cumulative Stats'!H150</f>
        <v>0</v>
      </c>
      <c r="I61" s="2">
        <f>IF(C61&gt;=PASSING!$B$1*1.25,1,0)</f>
        <v>0</v>
      </c>
    </row>
    <row r="62" spans="1:9" x14ac:dyDescent="0.15">
      <c r="A62" s="2" t="str">
        <f>'[5]Cumulative Stats'!A149</f>
        <v>Eason,C</v>
      </c>
      <c r="B62" s="2" t="str">
        <f>'[5]Cumulative Stats'!B149</f>
        <v>Hou</v>
      </c>
      <c r="C62" s="2">
        <f>'[5]Cumulative Stats'!C149</f>
        <v>12</v>
      </c>
      <c r="D62" s="2">
        <f>'[5]Cumulative Stats'!D149</f>
        <v>202</v>
      </c>
      <c r="E62" s="10">
        <f>'[5]Cumulative Stats'!E149</f>
        <v>16.833333333333332</v>
      </c>
      <c r="F62" s="2">
        <f>'[5]Cumulative Stats'!F149</f>
        <v>35</v>
      </c>
      <c r="G62" s="2">
        <f>'[5]Cumulative Stats'!G149</f>
        <v>0</v>
      </c>
      <c r="H62" s="2">
        <f>'[5]Cumulative Stats'!H149</f>
        <v>1</v>
      </c>
      <c r="I62" s="2">
        <f>IF(C62&gt;=PASSING!$B$1*1.25,1,0)</f>
        <v>0</v>
      </c>
    </row>
    <row r="63" spans="1:9" x14ac:dyDescent="0.15">
      <c r="A63" s="2" t="str">
        <f>'[16]Cumulative Stats'!A153</f>
        <v>Stamper</v>
      </c>
      <c r="B63" s="2" t="str">
        <f>'[16]Cumulative Stats'!B153</f>
        <v>SA</v>
      </c>
      <c r="C63" s="2">
        <f>'[16]Cumulative Stats'!C153</f>
        <v>4</v>
      </c>
      <c r="D63" s="2">
        <f>'[16]Cumulative Stats'!D153</f>
        <v>67</v>
      </c>
      <c r="E63" s="10">
        <f>'[16]Cumulative Stats'!E153</f>
        <v>16.75</v>
      </c>
      <c r="F63" s="2">
        <f>'[16]Cumulative Stats'!F153</f>
        <v>36</v>
      </c>
      <c r="G63" s="2">
        <f>'[16]Cumulative Stats'!G153</f>
        <v>0</v>
      </c>
      <c r="H63" s="2">
        <f>'[16]Cumulative Stats'!H153</f>
        <v>0</v>
      </c>
      <c r="I63" s="2">
        <f>IF(C63&gt;=PASSING!$B$1*1.25,1,0)</f>
        <v>0</v>
      </c>
    </row>
    <row r="64" spans="1:9" x14ac:dyDescent="0.15">
      <c r="A64" s="2" t="str">
        <f>'[10]Cumulative Stats'!A148</f>
        <v>Pegues</v>
      </c>
      <c r="B64" s="2" t="str">
        <f>'[10]Cumulative Stats'!B148</f>
        <v>NJ</v>
      </c>
      <c r="C64" s="2">
        <f>'[10]Cumulative Stats'!C148</f>
        <v>13</v>
      </c>
      <c r="D64" s="2">
        <f>'[10]Cumulative Stats'!D148</f>
        <v>217</v>
      </c>
      <c r="E64" s="10">
        <f>'[10]Cumulative Stats'!E148</f>
        <v>16.692307692307693</v>
      </c>
      <c r="F64" s="2">
        <f>'[10]Cumulative Stats'!F148</f>
        <v>30</v>
      </c>
      <c r="G64" s="2">
        <f>'[10]Cumulative Stats'!G148</f>
        <v>0</v>
      </c>
      <c r="H64" s="2">
        <f>'[10]Cumulative Stats'!H148</f>
        <v>0</v>
      </c>
      <c r="I64" s="2">
        <f>IF(C64&gt;=PASSING!$B$1*1.25,1,0)</f>
        <v>0</v>
      </c>
    </row>
    <row r="65" spans="1:9" x14ac:dyDescent="0.15">
      <c r="A65" s="2" t="str">
        <f>'[5]Cumulative Stats'!A151</f>
        <v>Johnson,R</v>
      </c>
      <c r="B65" s="2" t="str">
        <f>'[5]Cumulative Stats'!B151</f>
        <v>Hou</v>
      </c>
      <c r="C65" s="2">
        <f>'[5]Cumulative Stats'!C151</f>
        <v>6</v>
      </c>
      <c r="D65" s="2">
        <f>'[5]Cumulative Stats'!D151</f>
        <v>99</v>
      </c>
      <c r="E65" s="10">
        <f>'[5]Cumulative Stats'!E151</f>
        <v>16.5</v>
      </c>
      <c r="F65" s="2">
        <f>'[5]Cumulative Stats'!F151</f>
        <v>24</v>
      </c>
      <c r="G65" s="2">
        <f>'[5]Cumulative Stats'!G151</f>
        <v>0</v>
      </c>
      <c r="H65" s="2">
        <f>'[5]Cumulative Stats'!H151</f>
        <v>0</v>
      </c>
      <c r="I65" s="2">
        <f>IF(C65&gt;=PASSING!$B$1*1.25,1,0)</f>
        <v>0</v>
      </c>
    </row>
    <row r="66" spans="1:9" x14ac:dyDescent="0.15">
      <c r="A66" s="2" t="str">
        <f>'[12]Cumulative Stats'!A155</f>
        <v>Smith,H</v>
      </c>
      <c r="B66" s="2" t="str">
        <f>'[12]Cumulative Stats'!B155</f>
        <v>Oak</v>
      </c>
      <c r="C66" s="2">
        <f>'[12]Cumulative Stats'!C155</f>
        <v>3</v>
      </c>
      <c r="D66" s="2">
        <f>'[12]Cumulative Stats'!D155</f>
        <v>49</v>
      </c>
      <c r="E66" s="10">
        <f>'[12]Cumulative Stats'!E155</f>
        <v>16.333333333333332</v>
      </c>
      <c r="F66" s="2">
        <f>'[12]Cumulative Stats'!F155</f>
        <v>19</v>
      </c>
      <c r="G66" s="2">
        <f>'[12]Cumulative Stats'!G155</f>
        <v>0</v>
      </c>
      <c r="H66" s="2">
        <f>'[12]Cumulative Stats'!H155</f>
        <v>0</v>
      </c>
      <c r="I66" s="2">
        <f>IF(C66&gt;=PASSING!$B$1*1.25,1,0)</f>
        <v>0</v>
      </c>
    </row>
    <row r="67" spans="1:9" x14ac:dyDescent="0.15">
      <c r="A67" s="2" t="s">
        <v>304</v>
      </c>
      <c r="B67" s="2" t="str">
        <f>'[6]Cumulative Stats'!B147</f>
        <v>Jac</v>
      </c>
      <c r="C67" s="2">
        <f>'[6]Cumulative Stats'!C147</f>
        <v>17</v>
      </c>
      <c r="D67" s="2">
        <f>'[6]Cumulative Stats'!D147</f>
        <v>275</v>
      </c>
      <c r="E67" s="10">
        <f>'[6]Cumulative Stats'!E147</f>
        <v>16.176470588235293</v>
      </c>
      <c r="F67" s="2">
        <f>'[6]Cumulative Stats'!F147</f>
        <v>41</v>
      </c>
      <c r="G67" s="2">
        <f>'[6]Cumulative Stats'!G147</f>
        <v>0</v>
      </c>
      <c r="H67" s="2">
        <f>'[6]Cumulative Stats'!H147</f>
        <v>1</v>
      </c>
      <c r="I67" s="2">
        <f>IF(C67&gt;=PASSING!$B$1*1.25,1,0)</f>
        <v>0</v>
      </c>
    </row>
    <row r="68" spans="1:9" x14ac:dyDescent="0.15">
      <c r="A68" s="2" t="str">
        <f>'[2]Cumulative Stats'!A149</f>
        <v>Gant</v>
      </c>
      <c r="B68" s="2" t="str">
        <f>'[2]Cumulative Stats'!B149</f>
        <v>Bir</v>
      </c>
      <c r="C68" s="2">
        <f>'[2]Cumulative Stats'!C149</f>
        <v>10</v>
      </c>
      <c r="D68" s="2">
        <f>'[2]Cumulative Stats'!D149</f>
        <v>160</v>
      </c>
      <c r="E68" s="10">
        <f>'[2]Cumulative Stats'!E149</f>
        <v>16</v>
      </c>
      <c r="F68" s="2">
        <f>'[2]Cumulative Stats'!F149</f>
        <v>30</v>
      </c>
      <c r="G68" s="2">
        <f>'[2]Cumulative Stats'!G149</f>
        <v>0</v>
      </c>
      <c r="H68" s="2">
        <f>'[2]Cumulative Stats'!H149</f>
        <v>0</v>
      </c>
      <c r="I68" s="2">
        <f>IF(C68&gt;=PASSING!$B$1*1.25,1,0)</f>
        <v>0</v>
      </c>
    </row>
    <row r="69" spans="1:9" x14ac:dyDescent="0.15">
      <c r="A69" s="2" t="str">
        <f>'[6]Cumulative Stats'!A149</f>
        <v>Gray,K</v>
      </c>
      <c r="B69" s="2" t="str">
        <f>'[6]Cumulative Stats'!B149</f>
        <v>Jac</v>
      </c>
      <c r="C69" s="2">
        <f>'[6]Cumulative Stats'!C149</f>
        <v>2</v>
      </c>
      <c r="D69" s="2">
        <f>'[6]Cumulative Stats'!D149</f>
        <v>32</v>
      </c>
      <c r="E69" s="10">
        <f>'[6]Cumulative Stats'!E149</f>
        <v>16</v>
      </c>
      <c r="F69" s="2">
        <f>'[6]Cumulative Stats'!F149</f>
        <v>20</v>
      </c>
      <c r="G69" s="2">
        <f>'[6]Cumulative Stats'!G149</f>
        <v>0</v>
      </c>
      <c r="H69" s="2">
        <f>'[6]Cumulative Stats'!H149</f>
        <v>0</v>
      </c>
      <c r="I69" s="2">
        <f>IF(C69&gt;=PASSING!$B$1*1.25,1,0)</f>
        <v>0</v>
      </c>
    </row>
    <row r="70" spans="1:9" x14ac:dyDescent="0.15">
      <c r="A70" s="2" t="str">
        <f>'[3]Cumulative Stats'!A154</f>
        <v>Stone</v>
      </c>
      <c r="B70" s="2" t="str">
        <f>'[3]Cumulative Stats'!B154</f>
        <v>Chi</v>
      </c>
      <c r="C70" s="2">
        <f>'[3]Cumulative Stats'!C154</f>
        <v>3</v>
      </c>
      <c r="D70" s="2">
        <f>'[3]Cumulative Stats'!D154</f>
        <v>47</v>
      </c>
      <c r="E70" s="10">
        <f>'[3]Cumulative Stats'!E154</f>
        <v>15.666666666666666</v>
      </c>
      <c r="F70" s="2">
        <f>'[3]Cumulative Stats'!F154</f>
        <v>21</v>
      </c>
      <c r="G70" s="2">
        <f>'[3]Cumulative Stats'!G154</f>
        <v>0</v>
      </c>
      <c r="H70" s="2">
        <f>'[3]Cumulative Stats'!H154</f>
        <v>0</v>
      </c>
      <c r="I70" s="2">
        <f>IF(C70&gt;=PASSING!$B$1*1.25,1,0)</f>
        <v>0</v>
      </c>
    </row>
    <row r="71" spans="1:9" x14ac:dyDescent="0.15">
      <c r="A71" s="2" t="str">
        <f>'[3]Cumulative Stats'!A156</f>
        <v>Wilcox</v>
      </c>
      <c r="B71" s="2" t="str">
        <f>'[3]Cumulative Stats'!B156</f>
        <v>Chi</v>
      </c>
      <c r="C71" s="2">
        <f>'[3]Cumulative Stats'!C156</f>
        <v>5</v>
      </c>
      <c r="D71" s="2">
        <f>'[3]Cumulative Stats'!D156</f>
        <v>76</v>
      </c>
      <c r="E71" s="10">
        <f>'[3]Cumulative Stats'!E156</f>
        <v>15.2</v>
      </c>
      <c r="F71" s="2">
        <f>'[3]Cumulative Stats'!F156</f>
        <v>22</v>
      </c>
      <c r="G71" s="2">
        <f>'[3]Cumulative Stats'!G156</f>
        <v>0</v>
      </c>
      <c r="H71" s="2">
        <f>'[3]Cumulative Stats'!H156</f>
        <v>0</v>
      </c>
      <c r="I71" s="2">
        <f>IF(C71&gt;=PASSING!$B$1*1.25,1,0)</f>
        <v>0</v>
      </c>
    </row>
    <row r="72" spans="1:9" x14ac:dyDescent="0.15">
      <c r="A72" s="2" t="str">
        <f>'[4]Cumulative Stats'!A150</f>
        <v>Arnold</v>
      </c>
      <c r="B72" s="2" t="str">
        <f>'[4]Cumulative Stats'!B150</f>
        <v>Den</v>
      </c>
      <c r="C72" s="2">
        <f>'[4]Cumulative Stats'!C150</f>
        <v>7</v>
      </c>
      <c r="D72" s="2">
        <f>'[4]Cumulative Stats'!D150</f>
        <v>106</v>
      </c>
      <c r="E72" s="10">
        <f>'[4]Cumulative Stats'!E150</f>
        <v>15.142857142857142</v>
      </c>
      <c r="F72" s="2">
        <f>'[4]Cumulative Stats'!F150</f>
        <v>25</v>
      </c>
      <c r="G72" s="2">
        <f>'[4]Cumulative Stats'!G150</f>
        <v>0</v>
      </c>
      <c r="H72" s="2">
        <f>'[4]Cumulative Stats'!H150</f>
        <v>0</v>
      </c>
      <c r="I72" s="2">
        <f>IF(C72&gt;=PASSING!$B$1*1.25,1,0)</f>
        <v>0</v>
      </c>
    </row>
    <row r="73" spans="1:9" x14ac:dyDescent="0.15">
      <c r="A73" s="2" t="str">
        <f>'[1]Cumulative Stats'!A155</f>
        <v>Willis</v>
      </c>
      <c r="B73" s="2" t="str">
        <f>'[1]Cumulative Stats'!B155</f>
        <v>Arz</v>
      </c>
      <c r="C73" s="2">
        <f>'[1]Cumulative Stats'!C155</f>
        <v>8</v>
      </c>
      <c r="D73" s="2">
        <f>'[1]Cumulative Stats'!D155</f>
        <v>120</v>
      </c>
      <c r="E73" s="10">
        <f>'[1]Cumulative Stats'!E155</f>
        <v>15</v>
      </c>
      <c r="F73" s="2">
        <f>'[1]Cumulative Stats'!F155</f>
        <v>24</v>
      </c>
      <c r="G73" s="2">
        <f>'[1]Cumulative Stats'!G155</f>
        <v>0</v>
      </c>
      <c r="H73" s="2">
        <f>'[1]Cumulative Stats'!H155</f>
        <v>0</v>
      </c>
      <c r="I73" s="2">
        <f>IF(C73&gt;=PASSING!$B$1*1.25,1,0)</f>
        <v>0</v>
      </c>
    </row>
    <row r="74" spans="1:9" x14ac:dyDescent="0.15">
      <c r="A74" s="2" t="str">
        <f>'[8]Cumulative Stats'!A156</f>
        <v>White,B</v>
      </c>
      <c r="B74" s="2" t="str">
        <f>'[8]Cumulative Stats'!B156</f>
        <v>Mem</v>
      </c>
      <c r="C74" s="2">
        <f>'[8]Cumulative Stats'!C156</f>
        <v>2</v>
      </c>
      <c r="D74" s="2">
        <f>'[8]Cumulative Stats'!D156</f>
        <v>30</v>
      </c>
      <c r="E74" s="10">
        <f>'[8]Cumulative Stats'!E156</f>
        <v>15</v>
      </c>
      <c r="F74" s="2">
        <f>'[8]Cumulative Stats'!F156</f>
        <v>19</v>
      </c>
      <c r="G74" s="2">
        <f>'[8]Cumulative Stats'!G156</f>
        <v>0</v>
      </c>
      <c r="H74" s="2">
        <f>'[8]Cumulative Stats'!H156</f>
        <v>0</v>
      </c>
      <c r="I74" s="2">
        <f>IF(C74&gt;=PASSING!$B$1*1.25,1,0)</f>
        <v>0</v>
      </c>
    </row>
    <row r="75" spans="1:9" x14ac:dyDescent="0.15">
      <c r="A75" s="2" t="str">
        <f>'[5]Cumulative Stats'!A157</f>
        <v>Sanders</v>
      </c>
      <c r="B75" s="2" t="str">
        <f>'[5]Cumulative Stats'!B157</f>
        <v>Hou</v>
      </c>
      <c r="C75" s="2">
        <f>'[5]Cumulative Stats'!C157</f>
        <v>4</v>
      </c>
      <c r="D75" s="2">
        <f>'[5]Cumulative Stats'!D157</f>
        <v>59</v>
      </c>
      <c r="E75" s="10">
        <f>'[5]Cumulative Stats'!E157</f>
        <v>14.75</v>
      </c>
      <c r="F75" s="2">
        <f>'[5]Cumulative Stats'!F157</f>
        <v>25</v>
      </c>
      <c r="G75" s="2">
        <f>'[5]Cumulative Stats'!G157</f>
        <v>0</v>
      </c>
      <c r="H75" s="2">
        <f>'[5]Cumulative Stats'!H157</f>
        <v>1</v>
      </c>
      <c r="I75" s="2">
        <f>IF(C75&gt;=PASSING!$B$1*1.25,1,0)</f>
        <v>0</v>
      </c>
    </row>
    <row r="76" spans="1:9" x14ac:dyDescent="0.15">
      <c r="A76" s="2" t="str">
        <f>'[11]Cumulative Stats'!A151</f>
        <v>Steels</v>
      </c>
      <c r="B76" s="2" t="str">
        <f>'[11]Cumulative Stats'!B151</f>
        <v>NO</v>
      </c>
      <c r="C76" s="2">
        <f>'[11]Cumulative Stats'!C151</f>
        <v>15</v>
      </c>
      <c r="D76" s="2">
        <f>'[11]Cumulative Stats'!D151</f>
        <v>220</v>
      </c>
      <c r="E76" s="10">
        <f>'[11]Cumulative Stats'!E151</f>
        <v>14.666666666666666</v>
      </c>
      <c r="F76" s="2">
        <f>'[11]Cumulative Stats'!F151</f>
        <v>24</v>
      </c>
      <c r="G76" s="2">
        <f>'[11]Cumulative Stats'!G151</f>
        <v>0</v>
      </c>
      <c r="H76" s="2">
        <f>'[11]Cumulative Stats'!H151</f>
        <v>0</v>
      </c>
      <c r="I76" s="2">
        <f>IF(C76&gt;=PASSING!$B$1*1.25,1,0)</f>
        <v>0</v>
      </c>
    </row>
    <row r="77" spans="1:9" x14ac:dyDescent="0.15">
      <c r="A77" s="2" t="str">
        <f>'[8]Cumulative Stats'!A154</f>
        <v>Reid</v>
      </c>
      <c r="B77" s="2" t="str">
        <f>'[8]Cumulative Stats'!B154</f>
        <v>Mem</v>
      </c>
      <c r="C77" s="2">
        <f>'[8]Cumulative Stats'!C154</f>
        <v>5</v>
      </c>
      <c r="D77" s="2">
        <f>'[8]Cumulative Stats'!D154</f>
        <v>73</v>
      </c>
      <c r="E77" s="10">
        <f>'[8]Cumulative Stats'!E154</f>
        <v>14.6</v>
      </c>
      <c r="F77" s="2">
        <f>'[8]Cumulative Stats'!F154</f>
        <v>23</v>
      </c>
      <c r="G77" s="2">
        <f>'[8]Cumulative Stats'!G154</f>
        <v>0</v>
      </c>
      <c r="H77" s="2">
        <f>'[8]Cumulative Stats'!H154</f>
        <v>1</v>
      </c>
      <c r="I77" s="2">
        <f>IF(C77&gt;=PASSING!$B$1*1.25,1,0)</f>
        <v>0</v>
      </c>
    </row>
    <row r="78" spans="1:9" x14ac:dyDescent="0.15">
      <c r="A78" s="2" t="str">
        <f>'[5]Cumulative Stats'!A150</f>
        <v>Heath</v>
      </c>
      <c r="B78" s="2" t="str">
        <f>'[5]Cumulative Stats'!B150</f>
        <v>Hou</v>
      </c>
      <c r="C78" s="2">
        <f>'[5]Cumulative Stats'!C150</f>
        <v>8</v>
      </c>
      <c r="D78" s="2">
        <f>'[5]Cumulative Stats'!D150</f>
        <v>114</v>
      </c>
      <c r="E78" s="10">
        <f>'[5]Cumulative Stats'!E150</f>
        <v>14.25</v>
      </c>
      <c r="F78" s="2">
        <f>'[5]Cumulative Stats'!F150</f>
        <v>28</v>
      </c>
      <c r="G78" s="2">
        <f>'[5]Cumulative Stats'!G150</f>
        <v>0</v>
      </c>
      <c r="H78" s="2">
        <f>'[5]Cumulative Stats'!H150</f>
        <v>0</v>
      </c>
      <c r="I78" s="2">
        <f>IF(C78&gt;=PASSING!$B$1*1.25,1,0)</f>
        <v>0</v>
      </c>
    </row>
    <row r="79" spans="1:9" x14ac:dyDescent="0.15">
      <c r="A79" s="2" t="str">
        <f>'[8]Cumulative Stats'!A153</f>
        <v>Pittman</v>
      </c>
      <c r="B79" s="2" t="str">
        <f>'[8]Cumulative Stats'!B153</f>
        <v>Mem</v>
      </c>
      <c r="C79" s="2">
        <f>'[8]Cumulative Stats'!C153</f>
        <v>6</v>
      </c>
      <c r="D79" s="2">
        <f>'[8]Cumulative Stats'!D153</f>
        <v>84</v>
      </c>
      <c r="E79" s="10">
        <f>'[8]Cumulative Stats'!E153</f>
        <v>14</v>
      </c>
      <c r="F79" s="2">
        <f>'[8]Cumulative Stats'!F153</f>
        <v>22</v>
      </c>
      <c r="G79" s="2">
        <f>'[8]Cumulative Stats'!G153</f>
        <v>0</v>
      </c>
      <c r="H79" s="2">
        <f>'[8]Cumulative Stats'!H153</f>
        <v>1</v>
      </c>
      <c r="I79" s="2">
        <f>IF(C79&gt;=PASSING!$B$1*1.25,1,0)</f>
        <v>0</v>
      </c>
    </row>
    <row r="80" spans="1:9" x14ac:dyDescent="0.15">
      <c r="A80" s="2" t="str">
        <f>'[11]Cumulative Stats'!A153</f>
        <v>Wilkerson</v>
      </c>
      <c r="B80" s="2" t="str">
        <f>'[11]Cumulative Stats'!B153</f>
        <v>NO</v>
      </c>
      <c r="C80" s="2">
        <f>'[11]Cumulative Stats'!C153</f>
        <v>1</v>
      </c>
      <c r="D80" s="2">
        <f>'[11]Cumulative Stats'!D153</f>
        <v>14</v>
      </c>
      <c r="E80" s="10">
        <f>'[11]Cumulative Stats'!E153</f>
        <v>14</v>
      </c>
      <c r="F80" s="2">
        <f>'[11]Cumulative Stats'!F153</f>
        <v>14</v>
      </c>
      <c r="G80" s="2">
        <f>'[11]Cumulative Stats'!G153</f>
        <v>0</v>
      </c>
      <c r="H80" s="2">
        <f>'[11]Cumulative Stats'!H153</f>
        <v>0</v>
      </c>
      <c r="I80" s="2">
        <f>IF(C80&gt;=PASSING!$B$1*1.25,1,0)</f>
        <v>0</v>
      </c>
    </row>
    <row r="81" spans="1:9" x14ac:dyDescent="0.15">
      <c r="A81" s="2" t="s">
        <v>413</v>
      </c>
      <c r="B81" s="2" t="str">
        <f>'[7]Cumulative Stats'!B150</f>
        <v>LA</v>
      </c>
      <c r="C81" s="2">
        <f>'[7]Cumulative Stats'!C150</f>
        <v>15</v>
      </c>
      <c r="D81" s="2">
        <f>'[7]Cumulative Stats'!D150</f>
        <v>204</v>
      </c>
      <c r="E81" s="10">
        <f>'[7]Cumulative Stats'!E150</f>
        <v>13.6</v>
      </c>
      <c r="F81" s="2">
        <f>'[7]Cumulative Stats'!F150</f>
        <v>40</v>
      </c>
      <c r="G81" s="2">
        <f>'[7]Cumulative Stats'!G150</f>
        <v>0</v>
      </c>
      <c r="H81" s="2">
        <f>'[7]Cumulative Stats'!H150</f>
        <v>2</v>
      </c>
      <c r="I81" s="2">
        <f>IF(C81&gt;=PASSING!$B$1*1.25,1,0)</f>
        <v>0</v>
      </c>
    </row>
    <row r="82" spans="1:9" x14ac:dyDescent="0.15">
      <c r="A82" s="2" t="str">
        <f>'[9]Cumulative Stats'!A154</f>
        <v>Williams,J</v>
      </c>
      <c r="B82" s="2" t="str">
        <f>'[9]Cumulative Stats'!B154</f>
        <v>Mch</v>
      </c>
      <c r="C82" s="2">
        <f>'[9]Cumulative Stats'!C154</f>
        <v>2</v>
      </c>
      <c r="D82" s="2">
        <f>'[9]Cumulative Stats'!D154</f>
        <v>27</v>
      </c>
      <c r="E82" s="10">
        <f>'[9]Cumulative Stats'!E154</f>
        <v>13.5</v>
      </c>
      <c r="F82" s="2">
        <f>'[9]Cumulative Stats'!F154</f>
        <v>17</v>
      </c>
      <c r="G82" s="2">
        <f>'[9]Cumulative Stats'!G154</f>
        <v>0</v>
      </c>
      <c r="H82" s="2">
        <f>'[9]Cumulative Stats'!H154</f>
        <v>0</v>
      </c>
      <c r="I82" s="2">
        <f>IF(C82&gt;=PASSING!$B$1*1.25,1,0)</f>
        <v>0</v>
      </c>
    </row>
    <row r="83" spans="1:9" x14ac:dyDescent="0.15">
      <c r="A83" s="112" t="str">
        <f>'[7]Cumulative Stats'!A153</f>
        <v>Mack</v>
      </c>
      <c r="B83" s="2" t="str">
        <f>'[7]Cumulative Stats'!B153</f>
        <v>LA</v>
      </c>
      <c r="C83" s="2">
        <f>'[7]Cumulative Stats'!C153</f>
        <v>3</v>
      </c>
      <c r="D83" s="2">
        <f>'[7]Cumulative Stats'!D153</f>
        <v>40</v>
      </c>
      <c r="E83" s="10">
        <f>'[7]Cumulative Stats'!E153</f>
        <v>13.333333333333334</v>
      </c>
      <c r="F83" s="2">
        <f>'[7]Cumulative Stats'!F153</f>
        <v>15</v>
      </c>
      <c r="G83" s="2">
        <f>'[7]Cumulative Stats'!G153</f>
        <v>0</v>
      </c>
      <c r="H83" s="2">
        <f>'[7]Cumulative Stats'!H153</f>
        <v>0</v>
      </c>
      <c r="I83" s="2">
        <f>IF(C83&gt;=PASSING!$B$1*1.25,1,0)</f>
        <v>0</v>
      </c>
    </row>
    <row r="84" spans="1:9" x14ac:dyDescent="0.15">
      <c r="A84" s="2" t="str">
        <f>'[1]Cumulative Stats'!A150</f>
        <v>Drain</v>
      </c>
      <c r="B84" s="2" t="str">
        <f>'[1]Cumulative Stats'!B150</f>
        <v>Arz</v>
      </c>
      <c r="C84" s="2">
        <f>'[1]Cumulative Stats'!C150</f>
        <v>4</v>
      </c>
      <c r="D84" s="2">
        <f>'[1]Cumulative Stats'!D150</f>
        <v>53</v>
      </c>
      <c r="E84" s="10">
        <f>'[1]Cumulative Stats'!E150</f>
        <v>13.25</v>
      </c>
      <c r="F84" s="2">
        <f>'[1]Cumulative Stats'!F150</f>
        <v>17</v>
      </c>
      <c r="G84" s="2">
        <f>'[1]Cumulative Stats'!G150</f>
        <v>0</v>
      </c>
      <c r="H84" s="2">
        <f>'[1]Cumulative Stats'!H150</f>
        <v>0</v>
      </c>
      <c r="I84" s="2">
        <f>IF(C84&gt;=PASSING!$B$1*1.25,1,0)</f>
        <v>0</v>
      </c>
    </row>
    <row r="85" spans="1:9" x14ac:dyDescent="0.15">
      <c r="A85" s="2" t="str">
        <f>'[12]Cumulative Stats'!A154</f>
        <v>Shaw</v>
      </c>
      <c r="B85" s="2" t="str">
        <f>'[12]Cumulative Stats'!B154</f>
        <v>Oak</v>
      </c>
      <c r="C85" s="2">
        <f>'[12]Cumulative Stats'!C154</f>
        <v>2</v>
      </c>
      <c r="D85" s="2">
        <f>'[12]Cumulative Stats'!D154</f>
        <v>26</v>
      </c>
      <c r="E85" s="10">
        <f>'[12]Cumulative Stats'!E154</f>
        <v>13</v>
      </c>
      <c r="F85" s="2">
        <f>'[12]Cumulative Stats'!F154</f>
        <v>17</v>
      </c>
      <c r="G85" s="2">
        <f>'[12]Cumulative Stats'!G154</f>
        <v>0</v>
      </c>
      <c r="H85" s="2">
        <f>'[12]Cumulative Stats'!H154</f>
        <v>0</v>
      </c>
      <c r="I85" s="2">
        <f>IF(C85&gt;=PASSING!$B$1*1.25,1,0)</f>
        <v>0</v>
      </c>
    </row>
    <row r="86" spans="1:9" x14ac:dyDescent="0.15">
      <c r="A86" s="2" t="str">
        <f>'[9]Cumulative Stats'!A152</f>
        <v>Moriarty</v>
      </c>
      <c r="B86" s="2" t="str">
        <f>'[9]Cumulative Stats'!B152</f>
        <v>Mch</v>
      </c>
      <c r="C86" s="2">
        <f>'[9]Cumulative Stats'!C152</f>
        <v>1</v>
      </c>
      <c r="D86" s="2">
        <f>'[9]Cumulative Stats'!D152</f>
        <v>13</v>
      </c>
      <c r="E86" s="10">
        <f>'[9]Cumulative Stats'!E152</f>
        <v>13</v>
      </c>
      <c r="F86" s="2">
        <f>'[9]Cumulative Stats'!F152</f>
        <v>13</v>
      </c>
      <c r="G86" s="2">
        <f>'[9]Cumulative Stats'!G152</f>
        <v>0</v>
      </c>
      <c r="H86" s="2">
        <f>'[9]Cumulative Stats'!H152</f>
        <v>1</v>
      </c>
      <c r="I86" s="2">
        <f>IF(C86&gt;=PASSING!$B$1*1.25,1,0)</f>
        <v>0</v>
      </c>
    </row>
    <row r="87" spans="1:9" x14ac:dyDescent="0.15">
      <c r="A87" s="2" t="str">
        <f>'[6]Cumulative Stats'!A148</f>
        <v>Dinkel</v>
      </c>
      <c r="B87" s="2" t="str">
        <f>'[6]Cumulative Stats'!B148</f>
        <v>Jac</v>
      </c>
      <c r="C87" s="2">
        <f>'[6]Cumulative Stats'!C148</f>
        <v>4</v>
      </c>
      <c r="D87" s="2">
        <f>'[6]Cumulative Stats'!D148</f>
        <v>51</v>
      </c>
      <c r="E87" s="10">
        <f>'[6]Cumulative Stats'!E148</f>
        <v>12.75</v>
      </c>
      <c r="F87" s="2">
        <f>'[6]Cumulative Stats'!F148</f>
        <v>21</v>
      </c>
      <c r="G87" s="2">
        <f>'[6]Cumulative Stats'!G148</f>
        <v>0</v>
      </c>
      <c r="H87" s="2">
        <f>'[6]Cumulative Stats'!H148</f>
        <v>0</v>
      </c>
      <c r="I87" s="2">
        <f>IF(C87&gt;=PASSING!$B$1*1.25,1,0)</f>
        <v>0</v>
      </c>
    </row>
    <row r="88" spans="1:9" x14ac:dyDescent="0.15">
      <c r="A88" s="2" t="str">
        <f>'[13]Cumulative Stats'!A152</f>
        <v>Ragsdale</v>
      </c>
      <c r="B88" s="2" t="str">
        <f>'[13]Cumulative Stats'!B152</f>
        <v>Okl</v>
      </c>
      <c r="C88" s="2">
        <f>'[13]Cumulative Stats'!C152</f>
        <v>7</v>
      </c>
      <c r="D88" s="2">
        <f>'[13]Cumulative Stats'!D152</f>
        <v>85</v>
      </c>
      <c r="E88" s="10">
        <f>'[13]Cumulative Stats'!E152</f>
        <v>12.142857142857142</v>
      </c>
      <c r="F88" s="2">
        <f>'[13]Cumulative Stats'!F152</f>
        <v>15</v>
      </c>
      <c r="G88" s="2">
        <f>'[13]Cumulative Stats'!G152</f>
        <v>0</v>
      </c>
      <c r="H88" s="2">
        <f>'[13]Cumulative Stats'!H152</f>
        <v>0</v>
      </c>
      <c r="I88" s="2">
        <f>IF(C88&gt;=PASSING!$B$1*1.25,1,0)</f>
        <v>0</v>
      </c>
    </row>
    <row r="89" spans="1:9" x14ac:dyDescent="0.15">
      <c r="A89" s="2" t="str">
        <f>'[3]Cumulative Stats'!A153</f>
        <v>Puha</v>
      </c>
      <c r="B89" s="2" t="str">
        <f>'[3]Cumulative Stats'!B153</f>
        <v>Chi</v>
      </c>
      <c r="C89" s="2">
        <f>'[3]Cumulative Stats'!C153</f>
        <v>2</v>
      </c>
      <c r="D89" s="2">
        <f>'[3]Cumulative Stats'!D153</f>
        <v>24</v>
      </c>
      <c r="E89" s="10">
        <f>'[3]Cumulative Stats'!E153</f>
        <v>12</v>
      </c>
      <c r="F89" s="2">
        <f>'[3]Cumulative Stats'!F153</f>
        <v>14</v>
      </c>
      <c r="G89" s="2">
        <f>'[3]Cumulative Stats'!G153</f>
        <v>0</v>
      </c>
      <c r="H89" s="2">
        <f>'[3]Cumulative Stats'!H153</f>
        <v>0</v>
      </c>
      <c r="I89" s="2">
        <f>IF(C89&gt;=PASSING!$B$1*1.25,1,0)</f>
        <v>0</v>
      </c>
    </row>
    <row r="90" spans="1:9" x14ac:dyDescent="0.15">
      <c r="A90" s="2" t="str">
        <f>'[4]Cumulative Stats'!A158</f>
        <v>Sydney,H</v>
      </c>
      <c r="B90" s="2" t="str">
        <f>'[4]Cumulative Stats'!B158</f>
        <v>Den</v>
      </c>
      <c r="C90" s="2">
        <f>'[4]Cumulative Stats'!C158</f>
        <v>2</v>
      </c>
      <c r="D90" s="2">
        <f>'[4]Cumulative Stats'!D158</f>
        <v>24</v>
      </c>
      <c r="E90" s="10">
        <f>'[4]Cumulative Stats'!E158</f>
        <v>12</v>
      </c>
      <c r="F90" s="2">
        <f>'[4]Cumulative Stats'!F158</f>
        <v>16</v>
      </c>
      <c r="G90" s="2">
        <f>'[4]Cumulative Stats'!G158</f>
        <v>0</v>
      </c>
      <c r="H90" s="2">
        <f>'[4]Cumulative Stats'!H158</f>
        <v>0</v>
      </c>
      <c r="I90" s="2">
        <f>IF(C90&gt;=PASSING!$B$1*1.25,1,0)</f>
        <v>0</v>
      </c>
    </row>
    <row r="91" spans="1:9" x14ac:dyDescent="0.15">
      <c r="A91" s="2" t="str">
        <f>'[16]Cumulative Stats'!A155</f>
        <v>Works</v>
      </c>
      <c r="B91" s="2" t="str">
        <f>'[16]Cumulative Stats'!B155</f>
        <v>SA</v>
      </c>
      <c r="C91" s="2">
        <f>'[16]Cumulative Stats'!C155</f>
        <v>1</v>
      </c>
      <c r="D91" s="2">
        <f>'[16]Cumulative Stats'!D155</f>
        <v>12</v>
      </c>
      <c r="E91" s="10">
        <f>'[16]Cumulative Stats'!E155</f>
        <v>12</v>
      </c>
      <c r="F91" s="2">
        <f>'[16]Cumulative Stats'!F155</f>
        <v>12</v>
      </c>
      <c r="G91" s="2">
        <f>'[16]Cumulative Stats'!G155</f>
        <v>0</v>
      </c>
      <c r="H91" s="2">
        <f>'[16]Cumulative Stats'!H155</f>
        <v>0</v>
      </c>
      <c r="I91" s="2">
        <f>IF(C91&gt;=PASSING!$B$1*1.25,1,0)</f>
        <v>0</v>
      </c>
    </row>
    <row r="92" spans="1:9" x14ac:dyDescent="0.15">
      <c r="A92" s="2" t="str">
        <f>'[1]Cumulative Stats'!A148</f>
        <v>Dennison</v>
      </c>
      <c r="B92" s="2" t="str">
        <f>'[1]Cumulative Stats'!B148</f>
        <v>Arz</v>
      </c>
      <c r="C92" s="2">
        <f>'[1]Cumulative Stats'!C148</f>
        <v>6</v>
      </c>
      <c r="D92" s="2">
        <f>'[1]Cumulative Stats'!D148</f>
        <v>71</v>
      </c>
      <c r="E92" s="10">
        <f>'[1]Cumulative Stats'!E148</f>
        <v>11.833333333333334</v>
      </c>
      <c r="F92" s="2">
        <f>'[1]Cumulative Stats'!F148</f>
        <v>15</v>
      </c>
      <c r="G92" s="2">
        <f>'[1]Cumulative Stats'!G148</f>
        <v>0</v>
      </c>
      <c r="H92" s="2">
        <f>'[1]Cumulative Stats'!H148</f>
        <v>0</v>
      </c>
      <c r="I92" s="2">
        <f>IF(C92&gt;=PASSING!$B$1*1.25,1,0)</f>
        <v>0</v>
      </c>
    </row>
    <row r="93" spans="1:9" x14ac:dyDescent="0.15">
      <c r="A93" s="2" t="str">
        <f>'[8]Cumulative Stats'!A150</f>
        <v>Groves</v>
      </c>
      <c r="B93" s="2" t="str">
        <f>'[8]Cumulative Stats'!B150</f>
        <v>Mem</v>
      </c>
      <c r="C93" s="2">
        <f>'[8]Cumulative Stats'!C150</f>
        <v>3</v>
      </c>
      <c r="D93" s="2">
        <f>'[8]Cumulative Stats'!D150</f>
        <v>35</v>
      </c>
      <c r="E93" s="10">
        <f>'[8]Cumulative Stats'!E150</f>
        <v>11.666666666666666</v>
      </c>
      <c r="F93" s="2">
        <f>'[8]Cumulative Stats'!F150</f>
        <v>12</v>
      </c>
      <c r="G93" s="2">
        <f>'[8]Cumulative Stats'!G150</f>
        <v>0</v>
      </c>
      <c r="H93" s="2">
        <f>'[8]Cumulative Stats'!H150</f>
        <v>0</v>
      </c>
      <c r="I93" s="2">
        <f>IF(C93&gt;=PASSING!$B$1*1.25,1,0)</f>
        <v>0</v>
      </c>
    </row>
    <row r="94" spans="1:9" x14ac:dyDescent="0.15">
      <c r="A94" s="2" t="str">
        <f>'[13]Cumulative Stats'!A153</f>
        <v>Sample</v>
      </c>
      <c r="B94" s="2" t="str">
        <f>'[13]Cumulative Stats'!B153</f>
        <v>Okl</v>
      </c>
      <c r="C94" s="2">
        <f>'[13]Cumulative Stats'!C153</f>
        <v>10</v>
      </c>
      <c r="D94" s="2">
        <f>'[13]Cumulative Stats'!D153</f>
        <v>115</v>
      </c>
      <c r="E94" s="10">
        <f>'[13]Cumulative Stats'!E153</f>
        <v>11.5</v>
      </c>
      <c r="F94" s="2">
        <f>'[13]Cumulative Stats'!F153</f>
        <v>18</v>
      </c>
      <c r="G94" s="2">
        <f>'[13]Cumulative Stats'!G153</f>
        <v>0</v>
      </c>
      <c r="H94" s="2">
        <f>'[13]Cumulative Stats'!H153</f>
        <v>0</v>
      </c>
      <c r="I94" s="2">
        <f>IF(C94&gt;=PASSING!$B$1*1.25,1,0)</f>
        <v>0</v>
      </c>
    </row>
    <row r="95" spans="1:9" x14ac:dyDescent="0.15">
      <c r="A95" s="2" t="str">
        <f>'[18]Cumulative Stats'!A151</f>
        <v>Randolph</v>
      </c>
      <c r="B95" s="2" t="str">
        <f>'[18]Cumulative Stats'!B151</f>
        <v>Was</v>
      </c>
      <c r="C95" s="2">
        <f>'[18]Cumulative Stats'!C151</f>
        <v>2</v>
      </c>
      <c r="D95" s="2">
        <f>'[18]Cumulative Stats'!D151</f>
        <v>23</v>
      </c>
      <c r="E95" s="10">
        <f>'[18]Cumulative Stats'!E151</f>
        <v>11.5</v>
      </c>
      <c r="F95" s="2">
        <f>'[18]Cumulative Stats'!F151</f>
        <v>12</v>
      </c>
      <c r="G95" s="2">
        <f>'[18]Cumulative Stats'!G151</f>
        <v>0</v>
      </c>
      <c r="H95" s="2">
        <f>'[18]Cumulative Stats'!H151</f>
        <v>0</v>
      </c>
      <c r="I95" s="2">
        <f>IF(C95&gt;=PASSING!$B$1*1.25,1,0)</f>
        <v>0</v>
      </c>
    </row>
    <row r="96" spans="1:9" x14ac:dyDescent="0.15">
      <c r="A96" s="2" t="str">
        <f>'[4]Cumulative Stats'!A159</f>
        <v>Williams</v>
      </c>
      <c r="B96" s="2" t="str">
        <f>'[4]Cumulative Stats'!B159</f>
        <v>Den</v>
      </c>
      <c r="C96" s="2">
        <f>'[4]Cumulative Stats'!C159</f>
        <v>7</v>
      </c>
      <c r="D96" s="2">
        <f>'[4]Cumulative Stats'!D159</f>
        <v>78</v>
      </c>
      <c r="E96" s="10">
        <f>'[4]Cumulative Stats'!E159</f>
        <v>11.142857142857142</v>
      </c>
      <c r="F96" s="2">
        <f>'[4]Cumulative Stats'!F159</f>
        <v>17</v>
      </c>
      <c r="G96" s="2">
        <f>'[4]Cumulative Stats'!G159</f>
        <v>0</v>
      </c>
      <c r="H96" s="2">
        <f>'[4]Cumulative Stats'!H159</f>
        <v>1</v>
      </c>
      <c r="I96" s="2">
        <f>IF(C96&gt;=PASSING!$B$1*1.25,1,0)</f>
        <v>0</v>
      </c>
    </row>
    <row r="97" spans="1:9" x14ac:dyDescent="0.15">
      <c r="A97" s="2" t="str">
        <f>'[3]Cumulative Stats'!A155</f>
        <v>Stroth</v>
      </c>
      <c r="B97" s="2" t="str">
        <f>'[3]Cumulative Stats'!B155</f>
        <v>Chi</v>
      </c>
      <c r="C97" s="2">
        <f>'[3]Cumulative Stats'!C155</f>
        <v>2</v>
      </c>
      <c r="D97" s="2">
        <f>'[3]Cumulative Stats'!D155</f>
        <v>22</v>
      </c>
      <c r="E97" s="10">
        <f>'[3]Cumulative Stats'!E155</f>
        <v>11</v>
      </c>
      <c r="F97" s="2">
        <f>'[3]Cumulative Stats'!F155</f>
        <v>14</v>
      </c>
      <c r="G97" s="2">
        <f>'[3]Cumulative Stats'!G155</f>
        <v>0</v>
      </c>
      <c r="H97" s="2">
        <f>'[3]Cumulative Stats'!H155</f>
        <v>0</v>
      </c>
      <c r="I97" s="2">
        <f>IF(C97&gt;=PASSING!$B$1*1.25,1,0)</f>
        <v>0</v>
      </c>
    </row>
    <row r="98" spans="1:9" x14ac:dyDescent="0.15">
      <c r="A98" s="2" t="str">
        <f>'[5]Cumulative Stats'!A159</f>
        <v>Vonner</v>
      </c>
      <c r="B98" s="2" t="str">
        <f>'[5]Cumulative Stats'!B159</f>
        <v>Hou</v>
      </c>
      <c r="C98" s="2">
        <f>'[5]Cumulative Stats'!C159</f>
        <v>2</v>
      </c>
      <c r="D98" s="2">
        <f>'[5]Cumulative Stats'!D159</f>
        <v>22</v>
      </c>
      <c r="E98" s="10">
        <f>'[5]Cumulative Stats'!E159</f>
        <v>11</v>
      </c>
      <c r="F98" s="2">
        <f>'[5]Cumulative Stats'!F159</f>
        <v>12</v>
      </c>
      <c r="G98" s="2">
        <f>'[5]Cumulative Stats'!G159</f>
        <v>0</v>
      </c>
      <c r="H98" s="2">
        <f>'[5]Cumulative Stats'!H159</f>
        <v>0</v>
      </c>
      <c r="I98" s="2">
        <f>IF(C98&gt;=PASSING!$B$1*1.25,1,0)</f>
        <v>0</v>
      </c>
    </row>
    <row r="99" spans="1:9" x14ac:dyDescent="0.15">
      <c r="A99" s="2" t="str">
        <f>'[9]Cumulative Stats'!A149</f>
        <v>Girgash</v>
      </c>
      <c r="B99" s="2" t="str">
        <f>'[9]Cumulative Stats'!B149</f>
        <v>Mch</v>
      </c>
      <c r="C99" s="2">
        <f>'[9]Cumulative Stats'!C149</f>
        <v>1</v>
      </c>
      <c r="D99" s="2">
        <f>'[9]Cumulative Stats'!D149</f>
        <v>11</v>
      </c>
      <c r="E99" s="10">
        <f>'[9]Cumulative Stats'!E149</f>
        <v>11</v>
      </c>
      <c r="F99" s="2">
        <f>'[9]Cumulative Stats'!F149</f>
        <v>11</v>
      </c>
      <c r="G99" s="2">
        <f>'[9]Cumulative Stats'!G149</f>
        <v>0</v>
      </c>
      <c r="H99" s="2">
        <f>'[9]Cumulative Stats'!H149</f>
        <v>0</v>
      </c>
      <c r="I99" s="2">
        <f>IF(C99&gt;=PASSING!$B$1*1.25,1,0)</f>
        <v>0</v>
      </c>
    </row>
    <row r="100" spans="1:9" x14ac:dyDescent="0.15">
      <c r="A100" s="2" t="str">
        <f>'[16]Cumulative Stats'!A148</f>
        <v>Barefield</v>
      </c>
      <c r="B100" s="2" t="str">
        <f>'[16]Cumulative Stats'!B148</f>
        <v>SA</v>
      </c>
      <c r="C100" s="2">
        <f>'[16]Cumulative Stats'!C148</f>
        <v>1</v>
      </c>
      <c r="D100" s="2">
        <f>'[16]Cumulative Stats'!D148</f>
        <v>11</v>
      </c>
      <c r="E100" s="10">
        <f>'[16]Cumulative Stats'!E148</f>
        <v>11</v>
      </c>
      <c r="F100" s="2">
        <f>'[16]Cumulative Stats'!F148</f>
        <v>11</v>
      </c>
      <c r="G100" s="2">
        <f>'[16]Cumulative Stats'!G148</f>
        <v>0</v>
      </c>
      <c r="H100" s="2">
        <f>'[16]Cumulative Stats'!H148</f>
        <v>0</v>
      </c>
      <c r="I100" s="2">
        <f>IF(C100&gt;=PASSING!$B$1*1.25,1,0)</f>
        <v>0</v>
      </c>
    </row>
    <row r="101" spans="1:9" x14ac:dyDescent="0.15">
      <c r="A101" s="2" t="str">
        <f>'[18]Cumulative Stats'!A153</f>
        <v>Simmons</v>
      </c>
      <c r="B101" s="2" t="str">
        <f>'[18]Cumulative Stats'!B153</f>
        <v>Was</v>
      </c>
      <c r="C101" s="2">
        <f>'[18]Cumulative Stats'!C153</f>
        <v>1</v>
      </c>
      <c r="D101" s="2">
        <f>'[18]Cumulative Stats'!D153</f>
        <v>11</v>
      </c>
      <c r="E101" s="10">
        <f>'[18]Cumulative Stats'!E153</f>
        <v>11</v>
      </c>
      <c r="F101" s="2">
        <f>'[18]Cumulative Stats'!F153</f>
        <v>11</v>
      </c>
      <c r="G101" s="2">
        <f>'[18]Cumulative Stats'!G153</f>
        <v>0</v>
      </c>
      <c r="H101" s="2">
        <f>'[18]Cumulative Stats'!H153</f>
        <v>1</v>
      </c>
      <c r="I101" s="2">
        <f>IF(C101&gt;=PASSING!$B$1*1.25,1,0)</f>
        <v>0</v>
      </c>
    </row>
    <row r="102" spans="1:9" x14ac:dyDescent="0.15">
      <c r="A102" s="2" t="str">
        <f>'[13]Cumulative Stats'!A151</f>
        <v>Lazarus</v>
      </c>
      <c r="B102" s="2" t="str">
        <f>'[13]Cumulative Stats'!B151</f>
        <v>Okl</v>
      </c>
      <c r="C102" s="2">
        <f>'[13]Cumulative Stats'!C151</f>
        <v>5</v>
      </c>
      <c r="D102" s="2">
        <f>'[13]Cumulative Stats'!D151</f>
        <v>53</v>
      </c>
      <c r="E102" s="10">
        <f>'[13]Cumulative Stats'!E151</f>
        <v>10.6</v>
      </c>
      <c r="F102" s="2">
        <f>'[13]Cumulative Stats'!F151</f>
        <v>19</v>
      </c>
      <c r="G102" s="2">
        <f>'[13]Cumulative Stats'!G151</f>
        <v>0</v>
      </c>
      <c r="H102" s="2">
        <f>'[13]Cumulative Stats'!H151</f>
        <v>0</v>
      </c>
      <c r="I102" s="2">
        <f>IF(C102&gt;=PASSING!$B$1*1.25,1,0)</f>
        <v>0</v>
      </c>
    </row>
    <row r="103" spans="1:9" x14ac:dyDescent="0.15">
      <c r="A103" s="2" t="s">
        <v>412</v>
      </c>
      <c r="B103" s="2" t="str">
        <f>'[13]Cumulative Stats'!B147</f>
        <v>Okl</v>
      </c>
      <c r="C103" s="2">
        <f>'[13]Cumulative Stats'!C147</f>
        <v>6</v>
      </c>
      <c r="D103" s="2">
        <f>'[13]Cumulative Stats'!D147</f>
        <v>62</v>
      </c>
      <c r="E103" s="10">
        <f>'[13]Cumulative Stats'!E147</f>
        <v>10.333333333333334</v>
      </c>
      <c r="F103" s="2">
        <f>'[13]Cumulative Stats'!F147</f>
        <v>12</v>
      </c>
      <c r="G103" s="2">
        <f>'[13]Cumulative Stats'!G147</f>
        <v>0</v>
      </c>
      <c r="H103" s="2">
        <f>'[13]Cumulative Stats'!H147</f>
        <v>0</v>
      </c>
      <c r="I103" s="2">
        <f>IF(C103&gt;=PASSING!$B$1*1.25,1,0)</f>
        <v>0</v>
      </c>
    </row>
    <row r="104" spans="1:9" x14ac:dyDescent="0.15">
      <c r="A104" s="2" t="str">
        <f>'[16]Cumulative Stats'!A151</f>
        <v>Roberts</v>
      </c>
      <c r="B104" s="2" t="str">
        <f>'[16]Cumulative Stats'!B151</f>
        <v>SA</v>
      </c>
      <c r="C104" s="2">
        <f>'[16]Cumulative Stats'!C151</f>
        <v>3</v>
      </c>
      <c r="D104" s="2">
        <f>'[16]Cumulative Stats'!D151</f>
        <v>31</v>
      </c>
      <c r="E104" s="10">
        <f>'[16]Cumulative Stats'!E151</f>
        <v>10.333333333333334</v>
      </c>
      <c r="F104" s="2">
        <f>'[16]Cumulative Stats'!F151</f>
        <v>14</v>
      </c>
      <c r="G104" s="2">
        <f>'[16]Cumulative Stats'!G151</f>
        <v>0</v>
      </c>
      <c r="H104" s="2">
        <f>'[16]Cumulative Stats'!H151</f>
        <v>0</v>
      </c>
      <c r="I104" s="2">
        <f>IF(C104&gt;=PASSING!$B$1*1.25,1,0)</f>
        <v>0</v>
      </c>
    </row>
    <row r="105" spans="1:9" x14ac:dyDescent="0.15">
      <c r="A105" s="2" t="str">
        <f>'[8]Cumulative Stats'!A146</f>
        <v>Carney</v>
      </c>
      <c r="B105" s="2" t="str">
        <f>'[8]Cumulative Stats'!B146</f>
        <v>Mem</v>
      </c>
      <c r="C105" s="2">
        <f>'[8]Cumulative Stats'!C146</f>
        <v>3</v>
      </c>
      <c r="D105" s="2">
        <f>'[8]Cumulative Stats'!D146</f>
        <v>30</v>
      </c>
      <c r="E105" s="10">
        <f>'[8]Cumulative Stats'!E146</f>
        <v>10</v>
      </c>
      <c r="F105" s="2">
        <f>'[8]Cumulative Stats'!F146</f>
        <v>15</v>
      </c>
      <c r="G105" s="2">
        <f>'[8]Cumulative Stats'!G146</f>
        <v>0</v>
      </c>
      <c r="H105" s="2">
        <f>'[8]Cumulative Stats'!H146</f>
        <v>0</v>
      </c>
      <c r="I105" s="2">
        <f>IF(C105&gt;=PASSING!$B$1*1.25,1,0)</f>
        <v>0</v>
      </c>
    </row>
    <row r="106" spans="1:9" x14ac:dyDescent="0.15">
      <c r="A106" s="2" t="str">
        <f>'[13]Cumulative Stats'!A150</f>
        <v>Hughes</v>
      </c>
      <c r="B106" s="2" t="str">
        <f>'[13]Cumulative Stats'!B150</f>
        <v>Okl</v>
      </c>
      <c r="C106" s="2">
        <f>'[13]Cumulative Stats'!C150</f>
        <v>2</v>
      </c>
      <c r="D106" s="2">
        <f>'[13]Cumulative Stats'!D150</f>
        <v>20</v>
      </c>
      <c r="E106" s="10">
        <f>'[13]Cumulative Stats'!E150</f>
        <v>10</v>
      </c>
      <c r="F106" s="2">
        <f>'[13]Cumulative Stats'!F150</f>
        <v>10</v>
      </c>
      <c r="G106" s="2">
        <f>'[13]Cumulative Stats'!G150</f>
        <v>0</v>
      </c>
      <c r="H106" s="2">
        <f>'[13]Cumulative Stats'!H150</f>
        <v>0</v>
      </c>
      <c r="I106" s="2">
        <f>IF(C106&gt;=PASSING!$B$1*1.25,1,0)</f>
        <v>0</v>
      </c>
    </row>
    <row r="107" spans="1:9" x14ac:dyDescent="0.15">
      <c r="A107" s="2" t="str">
        <f>'[10]Cumulative Stats'!A151</f>
        <v>Williams</v>
      </c>
      <c r="B107" s="2" t="str">
        <f>'[10]Cumulative Stats'!B151</f>
        <v>NJ</v>
      </c>
      <c r="C107" s="2">
        <f>'[10]Cumulative Stats'!C151</f>
        <v>2</v>
      </c>
      <c r="D107" s="2">
        <f>'[10]Cumulative Stats'!D151</f>
        <v>20</v>
      </c>
      <c r="E107" s="10">
        <f>'[10]Cumulative Stats'!E151</f>
        <v>10</v>
      </c>
      <c r="F107" s="2">
        <f>'[10]Cumulative Stats'!F151</f>
        <v>11</v>
      </c>
      <c r="G107" s="2">
        <f>'[10]Cumulative Stats'!G151</f>
        <v>0</v>
      </c>
      <c r="H107" s="2">
        <f>'[10]Cumulative Stats'!H151</f>
        <v>0</v>
      </c>
      <c r="I107" s="2">
        <f>IF(C107&gt;=PASSING!$B$1*1.25,1,0)</f>
        <v>0</v>
      </c>
    </row>
    <row r="108" spans="1:9" x14ac:dyDescent="0.15">
      <c r="A108" s="2" t="str">
        <f>'[14]Cumulative Stats'!A149</f>
        <v>Gibson</v>
      </c>
      <c r="B108" s="2" t="str">
        <f>'[14]Cumulative Stats'!B149</f>
        <v>Phi</v>
      </c>
      <c r="C108" s="2">
        <f>'[14]Cumulative Stats'!C149</f>
        <v>1</v>
      </c>
      <c r="D108" s="2">
        <f>'[14]Cumulative Stats'!D149</f>
        <v>10</v>
      </c>
      <c r="E108" s="10">
        <f>'[14]Cumulative Stats'!E149</f>
        <v>10</v>
      </c>
      <c r="F108" s="2">
        <f>'[14]Cumulative Stats'!F149</f>
        <v>10</v>
      </c>
      <c r="G108" s="2">
        <f>'[14]Cumulative Stats'!G149</f>
        <v>0</v>
      </c>
      <c r="H108" s="2">
        <f>'[14]Cumulative Stats'!H149</f>
        <v>0</v>
      </c>
      <c r="I108" s="2">
        <f>IF(C108&gt;=PASSING!$B$1*1.25,1,0)</f>
        <v>0</v>
      </c>
    </row>
    <row r="109" spans="1:9" x14ac:dyDescent="0.15">
      <c r="A109" s="2" t="str">
        <f>'[18]Cumulative Stats'!A155</f>
        <v>Triplett</v>
      </c>
      <c r="B109" s="2" t="str">
        <f>'[18]Cumulative Stats'!B155</f>
        <v>Was</v>
      </c>
      <c r="C109" s="2">
        <f>'[18]Cumulative Stats'!C155</f>
        <v>1</v>
      </c>
      <c r="D109" s="2">
        <f>'[18]Cumulative Stats'!D155</f>
        <v>10</v>
      </c>
      <c r="E109" s="10">
        <f>'[18]Cumulative Stats'!E155</f>
        <v>10</v>
      </c>
      <c r="F109" s="2">
        <f>'[18]Cumulative Stats'!F155</f>
        <v>10</v>
      </c>
      <c r="G109" s="2">
        <f>'[18]Cumulative Stats'!G155</f>
        <v>0</v>
      </c>
      <c r="H109" s="2">
        <f>'[18]Cumulative Stats'!H155</f>
        <v>0</v>
      </c>
      <c r="I109" s="2">
        <f>IF(C109&gt;=PASSING!$B$1*1.25,1,0)</f>
        <v>0</v>
      </c>
    </row>
    <row r="110" spans="1:9" x14ac:dyDescent="0.15">
      <c r="A110" s="2" t="str">
        <f>'[16]Cumulative Stats'!A156</f>
        <v>Waddy</v>
      </c>
      <c r="B110" s="2" t="str">
        <f>'[16]Cumulative Stats'!B156</f>
        <v>SA</v>
      </c>
      <c r="C110" s="2">
        <f>'[16]Cumulative Stats'!C156</f>
        <v>1</v>
      </c>
      <c r="D110" s="2">
        <f>'[16]Cumulative Stats'!D156</f>
        <v>10</v>
      </c>
      <c r="E110" s="10">
        <f>'[16]Cumulative Stats'!E156</f>
        <v>10</v>
      </c>
      <c r="F110" s="2">
        <f>'[16]Cumulative Stats'!F156</f>
        <v>10</v>
      </c>
      <c r="G110" s="2">
        <f>'[16]Cumulative Stats'!G156</f>
        <v>0</v>
      </c>
      <c r="H110" s="2">
        <f>'[16]Cumulative Stats'!H156</f>
        <v>0</v>
      </c>
      <c r="I110" s="2">
        <f>IF(C110&gt;=PASSING!$B$1*1.25,1,0)</f>
        <v>0</v>
      </c>
    </row>
    <row r="111" spans="1:9" x14ac:dyDescent="0.15">
      <c r="A111" s="2" t="str">
        <f>'[2]Cumulative Stats'!A147</f>
        <v>Earl</v>
      </c>
      <c r="B111" s="2" t="str">
        <f>'[2]Cumulative Stats'!B147</f>
        <v>Bir</v>
      </c>
      <c r="C111" s="2">
        <f>'[2]Cumulative Stats'!C147</f>
        <v>4</v>
      </c>
      <c r="D111" s="2">
        <f>'[2]Cumulative Stats'!D147</f>
        <v>36</v>
      </c>
      <c r="E111" s="10">
        <f>'[2]Cumulative Stats'!E147</f>
        <v>9</v>
      </c>
      <c r="F111" s="2">
        <f>'[2]Cumulative Stats'!F147</f>
        <v>15</v>
      </c>
      <c r="G111" s="2">
        <f>'[2]Cumulative Stats'!G147</f>
        <v>0</v>
      </c>
      <c r="H111" s="2">
        <f>'[2]Cumulative Stats'!H147</f>
        <v>0</v>
      </c>
      <c r="I111" s="2">
        <f>IF(C111&gt;=PASSING!$B$1*1.25,1,0)</f>
        <v>0</v>
      </c>
    </row>
    <row r="112" spans="1:9" x14ac:dyDescent="0.15">
      <c r="A112" s="2" t="s">
        <v>410</v>
      </c>
      <c r="B112" s="2" t="str">
        <f>'[4]Cumulative Stats'!B151</f>
        <v>Den</v>
      </c>
      <c r="C112" s="2">
        <f>'[4]Cumulative Stats'!C151</f>
        <v>2</v>
      </c>
      <c r="D112" s="2">
        <f>'[4]Cumulative Stats'!D151</f>
        <v>13</v>
      </c>
      <c r="E112" s="10">
        <f>'[4]Cumulative Stats'!E151</f>
        <v>6.5</v>
      </c>
      <c r="F112" s="2">
        <f>'[4]Cumulative Stats'!F151</f>
        <v>13</v>
      </c>
      <c r="G112" s="2">
        <f>'[4]Cumulative Stats'!G151</f>
        <v>0</v>
      </c>
      <c r="H112" s="2">
        <f>'[4]Cumulative Stats'!H151</f>
        <v>0</v>
      </c>
      <c r="I112" s="2">
        <f>IF(C112&gt;=PASSING!$B$1*1.25,1,0)</f>
        <v>0</v>
      </c>
    </row>
    <row r="113" spans="1:9" x14ac:dyDescent="0.15">
      <c r="A113" s="2" t="str">
        <f>'[5]Cumulative Stats'!A154</f>
        <v>McLain</v>
      </c>
      <c r="B113" s="2" t="str">
        <f>'[5]Cumulative Stats'!B154</f>
        <v>Hou</v>
      </c>
      <c r="C113" s="2">
        <f>'[5]Cumulative Stats'!C154</f>
        <v>2</v>
      </c>
      <c r="D113" s="2">
        <f>'[5]Cumulative Stats'!D154</f>
        <v>13</v>
      </c>
      <c r="E113" s="10">
        <f>'[5]Cumulative Stats'!E154</f>
        <v>6.5</v>
      </c>
      <c r="F113" s="2">
        <f>'[5]Cumulative Stats'!F154</f>
        <v>8</v>
      </c>
      <c r="G113" s="2">
        <f>'[5]Cumulative Stats'!G154</f>
        <v>0</v>
      </c>
      <c r="H113" s="2">
        <f>'[5]Cumulative Stats'!H154</f>
        <v>0</v>
      </c>
      <c r="I113" s="2">
        <f>IF(C113&gt;=PASSING!$B$1*1.25,1,0)</f>
        <v>0</v>
      </c>
    </row>
    <row r="114" spans="1:9" x14ac:dyDescent="0.15">
      <c r="A114" s="2" t="str">
        <f>'[7]Cumulative Stats'!A149</f>
        <v>Durrette</v>
      </c>
      <c r="B114" s="2" t="str">
        <f>'[7]Cumulative Stats'!B149</f>
        <v>LA</v>
      </c>
      <c r="C114" s="2">
        <f>'[7]Cumulative Stats'!C149</f>
        <v>1</v>
      </c>
      <c r="D114" s="2">
        <f>'[7]Cumulative Stats'!D149</f>
        <v>6</v>
      </c>
      <c r="E114" s="10">
        <f>'[7]Cumulative Stats'!E149</f>
        <v>6</v>
      </c>
      <c r="F114" s="2">
        <f>'[7]Cumulative Stats'!F149</f>
        <v>6</v>
      </c>
      <c r="G114" s="2">
        <f>'[7]Cumulative Stats'!G149</f>
        <v>0</v>
      </c>
      <c r="H114" s="2">
        <f>'[7]Cumulative Stats'!H149</f>
        <v>0</v>
      </c>
      <c r="I114" s="2">
        <f>IF(C114&gt;=PASSING!$B$1*1.25,1,0)</f>
        <v>0</v>
      </c>
    </row>
    <row r="115" spans="1:9" x14ac:dyDescent="0.15">
      <c r="A115" s="2" t="str">
        <f>'[17]Cumulative Stats'!A150</f>
        <v>Harvey</v>
      </c>
      <c r="B115" s="2" t="str">
        <f>'[17]Cumulative Stats'!B150</f>
        <v>TB</v>
      </c>
      <c r="C115" s="2">
        <f>'[17]Cumulative Stats'!C150</f>
        <v>1</v>
      </c>
      <c r="D115" s="2">
        <f>'[17]Cumulative Stats'!D150</f>
        <v>6</v>
      </c>
      <c r="E115" s="10">
        <f>'[17]Cumulative Stats'!E150</f>
        <v>6</v>
      </c>
      <c r="F115" s="2">
        <f>'[17]Cumulative Stats'!F150</f>
        <v>6</v>
      </c>
      <c r="G115" s="2">
        <f>'[17]Cumulative Stats'!G150</f>
        <v>0</v>
      </c>
      <c r="H115" s="2">
        <f>'[17]Cumulative Stats'!H150</f>
        <v>0</v>
      </c>
      <c r="I115" s="2">
        <f>IF(C115&gt;=PASSING!$B$1*1.25,1,0)</f>
        <v>0</v>
      </c>
    </row>
    <row r="116" spans="1:9" x14ac:dyDescent="0.15">
      <c r="A116" s="2" t="str">
        <f>'[17]Cumulative Stats'!A147</f>
        <v>Christian</v>
      </c>
      <c r="B116" s="2" t="str">
        <f>'[17]Cumulative Stats'!B147</f>
        <v>TB</v>
      </c>
      <c r="C116" s="2">
        <f>'[17]Cumulative Stats'!C147</f>
        <v>2</v>
      </c>
      <c r="D116" s="2">
        <f>'[17]Cumulative Stats'!D147</f>
        <v>11</v>
      </c>
      <c r="E116" s="10">
        <f>'[17]Cumulative Stats'!E147</f>
        <v>5.5</v>
      </c>
      <c r="F116" s="2">
        <f>'[17]Cumulative Stats'!F147</f>
        <v>11</v>
      </c>
      <c r="G116" s="2">
        <f>'[17]Cumulative Stats'!G147</f>
        <v>0</v>
      </c>
      <c r="H116" s="2">
        <f>'[17]Cumulative Stats'!H147</f>
        <v>0</v>
      </c>
      <c r="I116" s="2">
        <f>IF(C116&gt;=PASSING!$B$1*1.25,1,0)</f>
        <v>0</v>
      </c>
    </row>
    <row r="117" spans="1:9" x14ac:dyDescent="0.15">
      <c r="A117" s="2" t="str">
        <f>'[9]Cumulative Stats'!A150</f>
        <v>McKeever</v>
      </c>
      <c r="B117" s="2" t="str">
        <f>'[9]Cumulative Stats'!B150</f>
        <v>Mch</v>
      </c>
      <c r="C117" s="2">
        <f>'[9]Cumulative Stats'!C150</f>
        <v>3</v>
      </c>
      <c r="D117" s="2">
        <f>'[9]Cumulative Stats'!D150</f>
        <v>11</v>
      </c>
      <c r="E117" s="10">
        <f>'[9]Cumulative Stats'!E150</f>
        <v>3.6666666666666665</v>
      </c>
      <c r="F117" s="2">
        <f>'[9]Cumulative Stats'!F150</f>
        <v>10</v>
      </c>
      <c r="G117" s="2">
        <f>'[9]Cumulative Stats'!G150</f>
        <v>0</v>
      </c>
      <c r="H117" s="2">
        <f>'[9]Cumulative Stats'!H150</f>
        <v>0</v>
      </c>
      <c r="I117" s="2">
        <f>IF(C117&gt;=PASSING!$B$1*1.25,1,0)</f>
        <v>0</v>
      </c>
    </row>
    <row r="118" spans="1:9" x14ac:dyDescent="0.15">
      <c r="A118" s="2" t="str">
        <f>'[6]Cumulative Stats'!A155</f>
        <v>McCurley</v>
      </c>
      <c r="B118" s="2" t="str">
        <f>'[6]Cumulative Stats'!B155</f>
        <v>Jac</v>
      </c>
      <c r="C118" s="2">
        <f>'[6]Cumulative Stats'!C155</f>
        <v>2</v>
      </c>
      <c r="D118" s="2">
        <f>'[6]Cumulative Stats'!D155</f>
        <v>7</v>
      </c>
      <c r="E118" s="10">
        <f>'[6]Cumulative Stats'!E155</f>
        <v>3.5</v>
      </c>
      <c r="F118" s="2">
        <f>'[6]Cumulative Stats'!F155</f>
        <v>5</v>
      </c>
      <c r="G118" s="2">
        <f>'[6]Cumulative Stats'!G155</f>
        <v>0</v>
      </c>
      <c r="H118" s="2">
        <f>'[6]Cumulative Stats'!H155</f>
        <v>0</v>
      </c>
      <c r="I118" s="2">
        <f>IF(C118&gt;=PASSING!$B$1*1.25,1,0)</f>
        <v>0</v>
      </c>
    </row>
    <row r="119" spans="1:9" x14ac:dyDescent="0.15">
      <c r="A119" s="2" t="str">
        <f>'[10]Cumulative Stats'!A149</f>
        <v>Spek</v>
      </c>
      <c r="B119" s="2" t="str">
        <f>'[10]Cumulative Stats'!B149</f>
        <v>NJ</v>
      </c>
      <c r="C119" s="2">
        <f>'[10]Cumulative Stats'!C149</f>
        <v>3</v>
      </c>
      <c r="D119" s="2">
        <f>'[10]Cumulative Stats'!D149</f>
        <v>6</v>
      </c>
      <c r="E119" s="10">
        <f>'[10]Cumulative Stats'!E149</f>
        <v>2</v>
      </c>
      <c r="F119" s="2">
        <f>'[10]Cumulative Stats'!F149</f>
        <v>6</v>
      </c>
      <c r="G119" s="2">
        <f>'[10]Cumulative Stats'!G149</f>
        <v>0</v>
      </c>
      <c r="H119" s="2">
        <f>'[10]Cumulative Stats'!H149</f>
        <v>0</v>
      </c>
      <c r="I119" s="2">
        <f>IF(C119&gt;=PASSING!$B$1*1.25,1,0)</f>
        <v>0</v>
      </c>
    </row>
    <row r="120" spans="1:9" x14ac:dyDescent="0.15">
      <c r="A120" s="2" t="str">
        <f>'[8]Cumulative Stats'!A151</f>
        <v>Krahenbuhl</v>
      </c>
      <c r="B120" s="2" t="str">
        <f>'[8]Cumulative Stats'!B151</f>
        <v>Mem</v>
      </c>
      <c r="C120" s="2">
        <f>'[8]Cumulative Stats'!C151</f>
        <v>1</v>
      </c>
      <c r="D120" s="2">
        <f>'[8]Cumulative Stats'!D151</f>
        <v>2</v>
      </c>
      <c r="E120" s="10">
        <f>'[8]Cumulative Stats'!E151</f>
        <v>2</v>
      </c>
      <c r="F120" s="2">
        <f>'[8]Cumulative Stats'!F151</f>
        <v>2</v>
      </c>
      <c r="G120" s="2">
        <f>'[8]Cumulative Stats'!G151</f>
        <v>0</v>
      </c>
      <c r="H120" s="2">
        <f>'[8]Cumulative Stats'!H151</f>
        <v>0</v>
      </c>
      <c r="I120" s="2">
        <f>IF(C120&gt;=PASSING!$B$1*1.25,1,0)</f>
        <v>0</v>
      </c>
    </row>
    <row r="121" spans="1:9" x14ac:dyDescent="0.15">
      <c r="A121" s="2" t="s">
        <v>363</v>
      </c>
      <c r="B121" s="2" t="str">
        <f>'[2]Cumulative Stats'!B154</f>
        <v>Bir</v>
      </c>
      <c r="C121" s="2">
        <f>'[2]Cumulative Stats'!C154</f>
        <v>1</v>
      </c>
      <c r="D121" s="2">
        <f>'[2]Cumulative Stats'!D154</f>
        <v>2</v>
      </c>
      <c r="E121" s="10">
        <f>'[2]Cumulative Stats'!E154</f>
        <v>2</v>
      </c>
      <c r="F121" s="2">
        <f>'[2]Cumulative Stats'!F154</f>
        <v>2</v>
      </c>
      <c r="G121" s="2">
        <f>'[2]Cumulative Stats'!G154</f>
        <v>0</v>
      </c>
      <c r="H121" s="2">
        <f>'[2]Cumulative Stats'!H154</f>
        <v>0</v>
      </c>
      <c r="I121" s="2">
        <f>IF(C121&gt;=PASSING!$B$1*1.25,1,0)</f>
        <v>0</v>
      </c>
    </row>
    <row r="122" spans="1:9" x14ac:dyDescent="0.15">
      <c r="A122" s="2" t="str">
        <f>'[5]Cumulative Stats'!A152</f>
        <v>Kidd</v>
      </c>
      <c r="B122" s="2" t="str">
        <f>'[5]Cumulative Stats'!B152</f>
        <v>Hou</v>
      </c>
      <c r="C122" s="2">
        <f>'[5]Cumulative Stats'!C152</f>
        <v>1</v>
      </c>
      <c r="D122" s="2">
        <f>'[5]Cumulative Stats'!D152</f>
        <v>2</v>
      </c>
      <c r="E122" s="10">
        <f>'[5]Cumulative Stats'!E152</f>
        <v>2</v>
      </c>
      <c r="F122" s="2">
        <f>'[5]Cumulative Stats'!F152</f>
        <v>2</v>
      </c>
      <c r="G122" s="2">
        <f>'[5]Cumulative Stats'!G152</f>
        <v>0</v>
      </c>
      <c r="H122" s="2">
        <f>'[5]Cumulative Stats'!H152</f>
        <v>0</v>
      </c>
      <c r="I122" s="2">
        <f>IF(C122&gt;=PASSING!$B$1*1.25,1,0)</f>
        <v>0</v>
      </c>
    </row>
    <row r="123" spans="1:9" x14ac:dyDescent="0.15">
      <c r="A123" s="2" t="str">
        <f>'[11]Cumulative Stats'!A146</f>
        <v>Chase</v>
      </c>
      <c r="B123" s="2" t="str">
        <f>'[11]Cumulative Stats'!B146</f>
        <v>NO</v>
      </c>
      <c r="C123" s="2">
        <f>'[11]Cumulative Stats'!C146</f>
        <v>2</v>
      </c>
      <c r="D123" s="2">
        <f>'[11]Cumulative Stats'!D146</f>
        <v>2</v>
      </c>
      <c r="E123" s="10">
        <f>'[11]Cumulative Stats'!E146</f>
        <v>1</v>
      </c>
      <c r="F123" s="2">
        <f>'[11]Cumulative Stats'!F146</f>
        <v>2</v>
      </c>
      <c r="G123" s="2">
        <f>'[11]Cumulative Stats'!G146</f>
        <v>0</v>
      </c>
      <c r="H123" s="2">
        <f>'[11]Cumulative Stats'!H146</f>
        <v>0</v>
      </c>
      <c r="I123" s="2">
        <f>IF(C123&gt;=PASSING!$B$1*1.25,1,0)</f>
        <v>0</v>
      </c>
    </row>
    <row r="124" spans="1:9" x14ac:dyDescent="0.15">
      <c r="A124" s="2" t="str">
        <f>'[1]Cumulative Stats'!A153</f>
        <v>Laird</v>
      </c>
      <c r="B124" s="2" t="str">
        <f>'[1]Cumulative Stats'!B153</f>
        <v>Arz</v>
      </c>
      <c r="C124" s="2">
        <f>'[1]Cumulative Stats'!C153</f>
        <v>2</v>
      </c>
      <c r="D124" s="2">
        <f>'[1]Cumulative Stats'!D153</f>
        <v>2</v>
      </c>
      <c r="E124" s="10">
        <f>'[1]Cumulative Stats'!E153</f>
        <v>1</v>
      </c>
      <c r="F124" s="2">
        <f>'[1]Cumulative Stats'!F153</f>
        <v>2</v>
      </c>
      <c r="G124" s="2">
        <f>'[1]Cumulative Stats'!G153</f>
        <v>0</v>
      </c>
      <c r="H124" s="2">
        <f>'[1]Cumulative Stats'!H153</f>
        <v>0</v>
      </c>
      <c r="I124" s="2">
        <f>IF(C124&gt;=PASSING!$B$1*1.25,1,0)</f>
        <v>0</v>
      </c>
    </row>
    <row r="125" spans="1:9" x14ac:dyDescent="0.15">
      <c r="A125" s="2" t="str">
        <f>'[7]Cumulative Stats'!A155</f>
        <v>Zimmerman</v>
      </c>
      <c r="B125" s="2" t="str">
        <f>'[7]Cumulative Stats'!B155</f>
        <v>LA</v>
      </c>
      <c r="C125" s="2">
        <f>'[7]Cumulative Stats'!C155</f>
        <v>1</v>
      </c>
      <c r="D125" s="2">
        <f>'[7]Cumulative Stats'!D155</f>
        <v>1</v>
      </c>
      <c r="E125" s="10">
        <f>'[7]Cumulative Stats'!E155</f>
        <v>1</v>
      </c>
      <c r="F125" s="2">
        <f>'[7]Cumulative Stats'!F155</f>
        <v>1</v>
      </c>
      <c r="G125" s="2">
        <f>'[7]Cumulative Stats'!G155</f>
        <v>0</v>
      </c>
      <c r="H125" s="2">
        <f>'[7]Cumulative Stats'!H155</f>
        <v>0</v>
      </c>
      <c r="I125" s="2">
        <f>IF(C125&gt;=PASSING!$B$1*1.25,1,0)</f>
        <v>0</v>
      </c>
    </row>
    <row r="126" spans="1:9" x14ac:dyDescent="0.15">
      <c r="A126" s="2" t="str">
        <f>'[7]Cumulative Stats'!A154</f>
        <v>Turner</v>
      </c>
      <c r="B126" s="2" t="str">
        <f>'[7]Cumulative Stats'!B154</f>
        <v>LA</v>
      </c>
      <c r="C126" s="2">
        <f>'[7]Cumulative Stats'!C154</f>
        <v>2</v>
      </c>
      <c r="D126" s="2">
        <f>'[7]Cumulative Stats'!D154</f>
        <v>1</v>
      </c>
      <c r="E126" s="10">
        <f>'[7]Cumulative Stats'!E154</f>
        <v>0.5</v>
      </c>
      <c r="F126" s="2">
        <f>'[7]Cumulative Stats'!F154</f>
        <v>1</v>
      </c>
      <c r="G126" s="2">
        <f>'[7]Cumulative Stats'!G154</f>
        <v>0</v>
      </c>
      <c r="H126" s="2">
        <f>'[7]Cumulative Stats'!H154</f>
        <v>0</v>
      </c>
      <c r="I126" s="2">
        <f>IF(C126&gt;=PASSING!$B$1*1.25,1,0)</f>
        <v>0</v>
      </c>
    </row>
    <row r="127" spans="1:9" x14ac:dyDescent="0.15">
      <c r="A127" s="2" t="str">
        <f>'[1]Cumulative Stats'!A149</f>
        <v>Douglas</v>
      </c>
      <c r="B127" s="2" t="str">
        <f>'[1]Cumulative Stats'!B149</f>
        <v>Arz</v>
      </c>
      <c r="C127" s="2">
        <f>'[1]Cumulative Stats'!C149</f>
        <v>1</v>
      </c>
      <c r="D127" s="2">
        <f>'[1]Cumulative Stats'!D149</f>
        <v>0</v>
      </c>
      <c r="E127" s="10">
        <f>'[1]Cumulative Stats'!E149</f>
        <v>0</v>
      </c>
      <c r="F127" s="2">
        <f>'[1]Cumulative Stats'!F149</f>
        <v>0</v>
      </c>
      <c r="G127" s="2">
        <f>'[1]Cumulative Stats'!G149</f>
        <v>0</v>
      </c>
      <c r="H127" s="2">
        <f>'[1]Cumulative Stats'!H149</f>
        <v>0</v>
      </c>
      <c r="I127" s="2">
        <f>IF(C127&gt;=PASSING!$B$1*1.25,1,0)</f>
        <v>0</v>
      </c>
    </row>
    <row r="128" spans="1:9" x14ac:dyDescent="0.15">
      <c r="A128" s="2" t="str">
        <f>'[2]Cumulative Stats'!A151</f>
        <v>Horton</v>
      </c>
      <c r="B128" s="2" t="str">
        <f>'[2]Cumulative Stats'!B151</f>
        <v>Bir</v>
      </c>
      <c r="C128" s="2">
        <f>'[2]Cumulative Stats'!C151</f>
        <v>1</v>
      </c>
      <c r="D128" s="2">
        <f>'[2]Cumulative Stats'!D151</f>
        <v>0</v>
      </c>
      <c r="E128" s="10">
        <f>'[2]Cumulative Stats'!E151</f>
        <v>0</v>
      </c>
      <c r="F128" s="2">
        <f>'[2]Cumulative Stats'!F151</f>
        <v>0</v>
      </c>
      <c r="G128" s="2">
        <f>'[2]Cumulative Stats'!G151</f>
        <v>0</v>
      </c>
      <c r="H128" s="2">
        <f>'[2]Cumulative Stats'!H151</f>
        <v>0</v>
      </c>
      <c r="I128" s="2">
        <f>IF(C128&gt;=PASSING!$B$1*1.25,1,0)</f>
        <v>0</v>
      </c>
    </row>
    <row r="129" spans="1:9" x14ac:dyDescent="0.15">
      <c r="A129" s="2" t="str">
        <f>'[18]Cumulative Stats'!A156</f>
        <v>West</v>
      </c>
      <c r="B129" s="2" t="str">
        <f>'[18]Cumulative Stats'!B156</f>
        <v>Was</v>
      </c>
      <c r="C129" s="2">
        <f>'[18]Cumulative Stats'!C156</f>
        <v>1</v>
      </c>
      <c r="D129" s="2">
        <f>'[18]Cumulative Stats'!D156</f>
        <v>0</v>
      </c>
      <c r="E129" s="10">
        <f>'[18]Cumulative Stats'!E156</f>
        <v>0</v>
      </c>
      <c r="F129" s="2">
        <f>'[18]Cumulative Stats'!F156</f>
        <v>0</v>
      </c>
      <c r="G129" s="2">
        <f>'[18]Cumulative Stats'!G156</f>
        <v>0</v>
      </c>
      <c r="H129" s="2">
        <f>'[18]Cumulative Stats'!H156</f>
        <v>0</v>
      </c>
      <c r="I129" s="2">
        <f>IF(C129&gt;=PASSING!$B$1*1.25,1,0)</f>
        <v>0</v>
      </c>
    </row>
    <row r="130" spans="1:9" x14ac:dyDescent="0.15">
      <c r="A130" s="2" t="str">
        <f>'[4]Cumulative Stats'!A149</f>
        <v>Allen</v>
      </c>
      <c r="B130" s="2" t="str">
        <f>'[4]Cumulative Stats'!B149</f>
        <v>Den</v>
      </c>
      <c r="C130" s="2">
        <f>'[4]Cumulative Stats'!C149</f>
        <v>0</v>
      </c>
      <c r="D130" s="2">
        <f>'[4]Cumulative Stats'!D149</f>
        <v>0</v>
      </c>
      <c r="E130" s="10">
        <f>'[4]Cumulative Stats'!E149</f>
        <v>0</v>
      </c>
      <c r="F130" s="2">
        <f>'[4]Cumulative Stats'!F149</f>
        <v>0</v>
      </c>
      <c r="G130" s="2">
        <f>'[4]Cumulative Stats'!G149</f>
        <v>0</v>
      </c>
      <c r="H130" s="2">
        <f>'[4]Cumulative Stats'!H149</f>
        <v>0</v>
      </c>
      <c r="I130" s="2">
        <f>IF(C130&gt;=PASSING!$B$1*1.25,1,0)</f>
        <v>0</v>
      </c>
    </row>
    <row r="131" spans="1:9" x14ac:dyDescent="0.15">
      <c r="A131" s="112" t="str">
        <f>'[18]Cumulative Stats'!A146</f>
        <v>Apuna</v>
      </c>
      <c r="B131" s="2" t="str">
        <f>'[18]Cumulative Stats'!B146</f>
        <v>Was</v>
      </c>
      <c r="C131" s="2">
        <f>'[18]Cumulative Stats'!C146</f>
        <v>0</v>
      </c>
      <c r="D131" s="2">
        <f>'[18]Cumulative Stats'!D146</f>
        <v>0</v>
      </c>
      <c r="E131" s="10">
        <f>'[18]Cumulative Stats'!E146</f>
        <v>0</v>
      </c>
      <c r="F131" s="2">
        <f>'[18]Cumulative Stats'!F146</f>
        <v>0</v>
      </c>
      <c r="G131" s="2">
        <f>'[18]Cumulative Stats'!G146</f>
        <v>0</v>
      </c>
      <c r="H131" s="2">
        <f>'[18]Cumulative Stats'!H146</f>
        <v>0</v>
      </c>
      <c r="I131" s="2">
        <f>IF(C131&gt;=PASSING!$B$1*1.25,1,0)</f>
        <v>0</v>
      </c>
    </row>
    <row r="132" spans="1:9" x14ac:dyDescent="0.15">
      <c r="A132" s="2" t="str">
        <f>'[12]Cumulative Stats'!A147</f>
        <v>Carter</v>
      </c>
      <c r="B132" s="2" t="str">
        <f>'[12]Cumulative Stats'!B147</f>
        <v>Oak</v>
      </c>
      <c r="C132" s="2">
        <f>'[12]Cumulative Stats'!C147</f>
        <v>0</v>
      </c>
      <c r="D132" s="2">
        <f>'[12]Cumulative Stats'!D147</f>
        <v>0</v>
      </c>
      <c r="E132" s="10">
        <f>'[12]Cumulative Stats'!E147</f>
        <v>0</v>
      </c>
      <c r="F132" s="2">
        <f>'[12]Cumulative Stats'!F147</f>
        <v>0</v>
      </c>
      <c r="G132" s="2">
        <f>'[12]Cumulative Stats'!G147</f>
        <v>0</v>
      </c>
      <c r="H132" s="2">
        <f>'[12]Cumulative Stats'!H147</f>
        <v>0</v>
      </c>
      <c r="I132" s="2">
        <f>IF(C132&gt;=PASSING!$B$1*1.25,1,0)</f>
        <v>0</v>
      </c>
    </row>
    <row r="133" spans="1:9" x14ac:dyDescent="0.15">
      <c r="A133" s="2" t="str">
        <f>'[13]Cumulative Stats'!A148</f>
        <v>Crane</v>
      </c>
      <c r="B133" s="2" t="str">
        <f>'[13]Cumulative Stats'!B148</f>
        <v>Okl</v>
      </c>
      <c r="C133" s="2">
        <f>'[13]Cumulative Stats'!C148</f>
        <v>0</v>
      </c>
      <c r="D133" s="2">
        <f>'[13]Cumulative Stats'!D148</f>
        <v>0</v>
      </c>
      <c r="E133" s="10">
        <f>'[13]Cumulative Stats'!E148</f>
        <v>0</v>
      </c>
      <c r="F133" s="2">
        <f>'[13]Cumulative Stats'!F148</f>
        <v>0</v>
      </c>
      <c r="G133" s="2">
        <f>'[13]Cumulative Stats'!G148</f>
        <v>0</v>
      </c>
      <c r="H133" s="2">
        <f>'[13]Cumulative Stats'!H148</f>
        <v>0</v>
      </c>
      <c r="I133" s="2">
        <f>IF(C133&gt;=PASSING!$B$1*1.25,1,0)</f>
        <v>0</v>
      </c>
    </row>
    <row r="134" spans="1:9" x14ac:dyDescent="0.15">
      <c r="A134" s="2" t="str">
        <f>'[5]Cumulative Stats'!A147</f>
        <v>DeAyala</v>
      </c>
      <c r="B134" s="2" t="str">
        <f>'[5]Cumulative Stats'!B147</f>
        <v>Hou</v>
      </c>
      <c r="C134" s="2">
        <f>'[5]Cumulative Stats'!C147</f>
        <v>0</v>
      </c>
      <c r="D134" s="2">
        <f>'[5]Cumulative Stats'!D147</f>
        <v>0</v>
      </c>
      <c r="E134" s="10">
        <f>'[5]Cumulative Stats'!E147</f>
        <v>0</v>
      </c>
      <c r="F134" s="2">
        <f>'[5]Cumulative Stats'!F147</f>
        <v>0</v>
      </c>
      <c r="G134" s="2">
        <f>'[5]Cumulative Stats'!G147</f>
        <v>0</v>
      </c>
      <c r="H134" s="2">
        <f>'[5]Cumulative Stats'!H147</f>
        <v>0</v>
      </c>
      <c r="I134" s="2">
        <f>IF(C134&gt;=PASSING!$B$1*1.25,1,0)</f>
        <v>0</v>
      </c>
    </row>
    <row r="135" spans="1:9" x14ac:dyDescent="0.15">
      <c r="A135" s="2" t="str">
        <f>'[14]Cumulative Stats'!A147</f>
        <v>Dunek</v>
      </c>
      <c r="B135" s="2" t="str">
        <f>'[14]Cumulative Stats'!B147</f>
        <v>Phi</v>
      </c>
      <c r="C135" s="2">
        <f>'[14]Cumulative Stats'!C147</f>
        <v>0</v>
      </c>
      <c r="D135" s="2">
        <f>'[14]Cumulative Stats'!D147</f>
        <v>0</v>
      </c>
      <c r="E135" s="10">
        <f>'[14]Cumulative Stats'!E147</f>
        <v>0</v>
      </c>
      <c r="F135" s="2">
        <f>'[14]Cumulative Stats'!F147</f>
        <v>0</v>
      </c>
      <c r="G135" s="2">
        <f>'[14]Cumulative Stats'!G147</f>
        <v>0</v>
      </c>
      <c r="H135" s="2">
        <f>'[14]Cumulative Stats'!H147</f>
        <v>0</v>
      </c>
      <c r="I135" s="2">
        <f>IF(C135&gt;=PASSING!$B$1*1.25,1,0)</f>
        <v>0</v>
      </c>
    </row>
    <row r="136" spans="1:9" x14ac:dyDescent="0.15">
      <c r="A136" s="2" t="str">
        <f>'[5]Cumulative Stats'!A148</f>
        <v>Dykes</v>
      </c>
      <c r="B136" s="2" t="str">
        <f>'[5]Cumulative Stats'!B148</f>
        <v>Hou</v>
      </c>
      <c r="C136" s="2">
        <f>'[5]Cumulative Stats'!C148</f>
        <v>0</v>
      </c>
      <c r="D136" s="2">
        <f>'[5]Cumulative Stats'!D148</f>
        <v>0</v>
      </c>
      <c r="E136" s="10">
        <f>'[5]Cumulative Stats'!E148</f>
        <v>0</v>
      </c>
      <c r="F136" s="2">
        <f>'[5]Cumulative Stats'!F148</f>
        <v>0</v>
      </c>
      <c r="G136" s="2">
        <f>'[5]Cumulative Stats'!G148</f>
        <v>0</v>
      </c>
      <c r="H136" s="2">
        <f>'[5]Cumulative Stats'!H148</f>
        <v>0</v>
      </c>
      <c r="I136" s="2">
        <f>IF(C136&gt;=PASSING!$B$1*1.25,1,0)</f>
        <v>0</v>
      </c>
    </row>
    <row r="137" spans="1:9" x14ac:dyDescent="0.15">
      <c r="A137" s="2" t="str">
        <f>'[8]Cumulative Stats'!A148</f>
        <v>Fitzgerald</v>
      </c>
      <c r="B137" s="2" t="str">
        <f>'[8]Cumulative Stats'!B148</f>
        <v>Mem</v>
      </c>
      <c r="C137" s="2">
        <f>'[8]Cumulative Stats'!C148</f>
        <v>0</v>
      </c>
      <c r="D137" s="2">
        <f>'[8]Cumulative Stats'!D148</f>
        <v>0</v>
      </c>
      <c r="E137" s="10">
        <f>'[8]Cumulative Stats'!E148</f>
        <v>0</v>
      </c>
      <c r="F137" s="2">
        <f>'[8]Cumulative Stats'!F148</f>
        <v>0</v>
      </c>
      <c r="G137" s="2">
        <f>'[8]Cumulative Stats'!G148</f>
        <v>0</v>
      </c>
      <c r="H137" s="2">
        <f>'[8]Cumulative Stats'!H148</f>
        <v>0</v>
      </c>
      <c r="I137" s="2">
        <f>IF(C137&gt;=PASSING!$B$1*1.25,1,0)</f>
        <v>0</v>
      </c>
    </row>
    <row r="138" spans="1:9" x14ac:dyDescent="0.15">
      <c r="A138" s="2" t="str">
        <f>'[14]Cumulative Stats'!A148</f>
        <v>Folsom</v>
      </c>
      <c r="B138" s="2" t="str">
        <f>'[14]Cumulative Stats'!B148</f>
        <v>Phi</v>
      </c>
      <c r="C138" s="2">
        <f>'[14]Cumulative Stats'!C148</f>
        <v>0</v>
      </c>
      <c r="D138" s="2">
        <f>'[14]Cumulative Stats'!D148</f>
        <v>0</v>
      </c>
      <c r="E138" s="10">
        <f>'[14]Cumulative Stats'!E148</f>
        <v>0</v>
      </c>
      <c r="F138" s="2">
        <f>'[14]Cumulative Stats'!F148</f>
        <v>0</v>
      </c>
      <c r="G138" s="2">
        <f>'[14]Cumulative Stats'!G148</f>
        <v>0</v>
      </c>
      <c r="H138" s="2">
        <f>'[14]Cumulative Stats'!H148</f>
        <v>0</v>
      </c>
      <c r="I138" s="2">
        <f>IF(C138&gt;=PASSING!$B$1*1.25,1,0)</f>
        <v>0</v>
      </c>
    </row>
    <row r="139" spans="1:9" x14ac:dyDescent="0.15">
      <c r="A139" s="2" t="str">
        <f>'[3]Cumulative Stats'!A149</f>
        <v>Gillen</v>
      </c>
      <c r="B139" s="2" t="str">
        <f>'[3]Cumulative Stats'!B149</f>
        <v>Chi</v>
      </c>
      <c r="C139" s="2">
        <f>'[3]Cumulative Stats'!C149</f>
        <v>0</v>
      </c>
      <c r="D139" s="2">
        <f>'[3]Cumulative Stats'!D149</f>
        <v>0</v>
      </c>
      <c r="E139" s="10">
        <f>'[3]Cumulative Stats'!E149</f>
        <v>0</v>
      </c>
      <c r="F139" s="2">
        <f>'[3]Cumulative Stats'!F149</f>
        <v>0</v>
      </c>
      <c r="G139" s="2">
        <f>'[3]Cumulative Stats'!G149</f>
        <v>0</v>
      </c>
      <c r="H139" s="2">
        <f>'[3]Cumulative Stats'!H149</f>
        <v>0</v>
      </c>
      <c r="I139" s="2">
        <f>IF(C139&gt;=PASSING!$B$1*1.25,1,0)</f>
        <v>0</v>
      </c>
    </row>
    <row r="140" spans="1:9" x14ac:dyDescent="0.15">
      <c r="A140" s="2" t="str">
        <f>'[17]Cumulative Stats'!A149</f>
        <v>Grayson</v>
      </c>
      <c r="B140" s="2" t="str">
        <f>'[17]Cumulative Stats'!B149</f>
        <v>TB</v>
      </c>
      <c r="C140" s="2">
        <f>'[17]Cumulative Stats'!C149</f>
        <v>0</v>
      </c>
      <c r="D140" s="2">
        <f>'[17]Cumulative Stats'!D149</f>
        <v>0</v>
      </c>
      <c r="E140" s="10">
        <f>'[17]Cumulative Stats'!E149</f>
        <v>0</v>
      </c>
      <c r="F140" s="2">
        <f>'[17]Cumulative Stats'!F149</f>
        <v>0</v>
      </c>
      <c r="G140" s="2">
        <f>'[17]Cumulative Stats'!G149</f>
        <v>0</v>
      </c>
      <c r="H140" s="2">
        <f>'[17]Cumulative Stats'!H149</f>
        <v>0</v>
      </c>
      <c r="I140" s="2">
        <f>IF(C140&gt;=PASSING!$B$1*1.25,1,0)</f>
        <v>0</v>
      </c>
    </row>
    <row r="141" spans="1:9" x14ac:dyDescent="0.15">
      <c r="A141" s="112" t="str">
        <f>'[1]Cumulative Stats'!A151</f>
        <v>Hickman</v>
      </c>
      <c r="B141" s="2" t="s">
        <v>414</v>
      </c>
      <c r="C141" s="2">
        <f>+$C$279</f>
        <v>0</v>
      </c>
      <c r="D141" s="2">
        <f>+$D$279</f>
        <v>0</v>
      </c>
      <c r="E141" s="10">
        <f>+$E$279</f>
        <v>0</v>
      </c>
      <c r="F141" s="2">
        <f>+$F$279</f>
        <v>0</v>
      </c>
      <c r="G141" s="2">
        <f>+$G$279</f>
        <v>0</v>
      </c>
      <c r="H141" s="2">
        <f>+$H$279</f>
        <v>0</v>
      </c>
      <c r="I141" s="2">
        <f>IF(C141&gt;=PASSING!$B$1*1.25,1,0)</f>
        <v>0</v>
      </c>
    </row>
    <row r="142" spans="1:9" x14ac:dyDescent="0.15">
      <c r="A142" s="2" t="str">
        <f>'[4]Cumulative Stats'!A153</f>
        <v>Hicks</v>
      </c>
      <c r="B142" s="2" t="str">
        <f>'[4]Cumulative Stats'!B153</f>
        <v>Den</v>
      </c>
      <c r="C142" s="2">
        <f>'[4]Cumulative Stats'!C153</f>
        <v>0</v>
      </c>
      <c r="D142" s="2">
        <f>'[4]Cumulative Stats'!D153</f>
        <v>0</v>
      </c>
      <c r="E142" s="10">
        <f>'[4]Cumulative Stats'!E153</f>
        <v>0</v>
      </c>
      <c r="F142" s="2">
        <f>'[4]Cumulative Stats'!F153</f>
        <v>0</v>
      </c>
      <c r="G142" s="2">
        <f>'[4]Cumulative Stats'!G153</f>
        <v>0</v>
      </c>
      <c r="H142" s="2">
        <f>'[4]Cumulative Stats'!H153</f>
        <v>0</v>
      </c>
      <c r="I142" s="2">
        <f>IF(C142&gt;=PASSING!$B$1*1.25,1,0)</f>
        <v>0</v>
      </c>
    </row>
    <row r="143" spans="1:9" x14ac:dyDescent="0.15">
      <c r="A143" s="2" t="str">
        <f>'[18]Cumulative Stats'!A148</f>
        <v>Hines</v>
      </c>
      <c r="B143" s="2" t="str">
        <f>'[18]Cumulative Stats'!B148</f>
        <v>Was</v>
      </c>
      <c r="C143" s="2">
        <f>'[18]Cumulative Stats'!C148</f>
        <v>0</v>
      </c>
      <c r="D143" s="2">
        <f>'[18]Cumulative Stats'!D148</f>
        <v>0</v>
      </c>
      <c r="E143" s="10">
        <f>'[18]Cumulative Stats'!E148</f>
        <v>0</v>
      </c>
      <c r="F143" s="2">
        <f>'[18]Cumulative Stats'!F148</f>
        <v>0</v>
      </c>
      <c r="G143" s="2">
        <f>'[18]Cumulative Stats'!G148</f>
        <v>0</v>
      </c>
      <c r="H143" s="2">
        <f>'[18]Cumulative Stats'!H148</f>
        <v>0</v>
      </c>
      <c r="I143" s="2">
        <f>IF(C143&gt;=PASSING!$B$1*1.25,1,0)</f>
        <v>0</v>
      </c>
    </row>
    <row r="144" spans="1:9" x14ac:dyDescent="0.15">
      <c r="A144" s="2" t="str">
        <f>'[18]Cumulative Stats'!A149</f>
        <v>Holley</v>
      </c>
      <c r="B144" s="2" t="str">
        <f>'[18]Cumulative Stats'!B149</f>
        <v>Was</v>
      </c>
      <c r="C144" s="2">
        <f>'[18]Cumulative Stats'!C149</f>
        <v>0</v>
      </c>
      <c r="D144" s="2">
        <f>'[18]Cumulative Stats'!D149</f>
        <v>0</v>
      </c>
      <c r="E144" s="10">
        <f>'[18]Cumulative Stats'!E149</f>
        <v>0</v>
      </c>
      <c r="F144" s="2">
        <f>'[18]Cumulative Stats'!F149</f>
        <v>0</v>
      </c>
      <c r="G144" s="2">
        <f>'[18]Cumulative Stats'!G149</f>
        <v>0</v>
      </c>
      <c r="H144" s="2">
        <f>'[18]Cumulative Stats'!H149</f>
        <v>0</v>
      </c>
      <c r="I144" s="2">
        <f>IF(C144&gt;=PASSING!$B$1*1.25,1,0)</f>
        <v>0</v>
      </c>
    </row>
    <row r="145" spans="1:9" x14ac:dyDescent="0.15">
      <c r="A145" s="2" t="str">
        <f>'[10]Cumulative Stats'!A147</f>
        <v>Horn</v>
      </c>
      <c r="B145" s="2" t="str">
        <f>'[10]Cumulative Stats'!B147</f>
        <v>NJ</v>
      </c>
      <c r="C145" s="2">
        <f>'[10]Cumulative Stats'!C147</f>
        <v>0</v>
      </c>
      <c r="D145" s="2">
        <f>'[10]Cumulative Stats'!D147</f>
        <v>0</v>
      </c>
      <c r="E145" s="10">
        <f>'[10]Cumulative Stats'!E147</f>
        <v>0</v>
      </c>
      <c r="F145" s="2">
        <f>'[10]Cumulative Stats'!F147</f>
        <v>0</v>
      </c>
      <c r="G145" s="2">
        <f>'[10]Cumulative Stats'!G147</f>
        <v>0</v>
      </c>
      <c r="H145" s="2">
        <f>'[10]Cumulative Stats'!H147</f>
        <v>0</v>
      </c>
      <c r="I145" s="2">
        <f>IF(C145&gt;=PASSING!$B$1*1.25,1,0)</f>
        <v>0</v>
      </c>
    </row>
    <row r="146" spans="1:9" x14ac:dyDescent="0.15">
      <c r="A146" s="2" t="str">
        <f>'[1]Cumulative Stats'!A152</f>
        <v>Huffman</v>
      </c>
      <c r="B146" s="2" t="str">
        <f>'[1]Cumulative Stats'!B152</f>
        <v>Arz</v>
      </c>
      <c r="C146" s="2">
        <f>'[1]Cumulative Stats'!C152</f>
        <v>0</v>
      </c>
      <c r="D146" s="2">
        <f>'[1]Cumulative Stats'!D152</f>
        <v>0</v>
      </c>
      <c r="E146" s="10">
        <f>'[1]Cumulative Stats'!E152</f>
        <v>0</v>
      </c>
      <c r="F146" s="2">
        <f>'[1]Cumulative Stats'!F152</f>
        <v>0</v>
      </c>
      <c r="G146" s="2">
        <f>'[1]Cumulative Stats'!G152</f>
        <v>0</v>
      </c>
      <c r="H146" s="2">
        <f>'[1]Cumulative Stats'!H152</f>
        <v>0</v>
      </c>
      <c r="I146" s="2">
        <f>IF(C146&gt;=PASSING!$B$1*1.25,1,0)</f>
        <v>0</v>
      </c>
    </row>
    <row r="147" spans="1:9" x14ac:dyDescent="0.15">
      <c r="A147" s="2" t="s">
        <v>348</v>
      </c>
      <c r="B147" s="2" t="str">
        <f>'[12]Cumulative Stats'!B148</f>
        <v>Oak</v>
      </c>
      <c r="C147" s="2">
        <f>'[12]Cumulative Stats'!C148</f>
        <v>0</v>
      </c>
      <c r="D147" s="2">
        <f>'[12]Cumulative Stats'!D148</f>
        <v>0</v>
      </c>
      <c r="E147" s="10">
        <f>'[12]Cumulative Stats'!E148</f>
        <v>0</v>
      </c>
      <c r="F147" s="2">
        <f>'[12]Cumulative Stats'!F148</f>
        <v>0</v>
      </c>
      <c r="G147" s="2">
        <f>'[12]Cumulative Stats'!G148</f>
        <v>0</v>
      </c>
      <c r="H147" s="2">
        <f>'[12]Cumulative Stats'!H148</f>
        <v>0</v>
      </c>
      <c r="I147" s="2">
        <f>IF(C147&gt;=PASSING!$B$1*1.25,1,0)</f>
        <v>0</v>
      </c>
    </row>
    <row r="148" spans="1:9" x14ac:dyDescent="0.15">
      <c r="A148" s="2" t="s">
        <v>415</v>
      </c>
      <c r="B148" s="2" t="str">
        <f>'[7]Cumulative Stats'!B152</f>
        <v>LA</v>
      </c>
      <c r="C148" s="2">
        <f>'[7]Cumulative Stats'!C152</f>
        <v>0</v>
      </c>
      <c r="D148" s="2">
        <f>'[7]Cumulative Stats'!D152</f>
        <v>0</v>
      </c>
      <c r="E148" s="10">
        <f>'[7]Cumulative Stats'!E152</f>
        <v>0</v>
      </c>
      <c r="F148" s="2">
        <f>'[7]Cumulative Stats'!F152</f>
        <v>0</v>
      </c>
      <c r="G148" s="2">
        <f>'[7]Cumulative Stats'!G152</f>
        <v>0</v>
      </c>
      <c r="H148" s="2">
        <f>'[7]Cumulative Stats'!H152</f>
        <v>0</v>
      </c>
      <c r="I148" s="2">
        <f>IF(C148&gt;=PASSING!$B$1*1.25,1,0)</f>
        <v>0</v>
      </c>
    </row>
    <row r="149" spans="1:9" x14ac:dyDescent="0.15">
      <c r="A149" s="2" t="str">
        <f>'[12]Cumulative Stats'!A149</f>
        <v>Jefferson</v>
      </c>
      <c r="B149" s="2" t="str">
        <f>'[12]Cumulative Stats'!B149</f>
        <v>Oak</v>
      </c>
      <c r="C149" s="2">
        <f>'[12]Cumulative Stats'!C149</f>
        <v>0</v>
      </c>
      <c r="D149" s="2">
        <f>'[12]Cumulative Stats'!D149</f>
        <v>0</v>
      </c>
      <c r="E149" s="10">
        <f>'[12]Cumulative Stats'!E149</f>
        <v>0</v>
      </c>
      <c r="F149" s="2">
        <f>'[12]Cumulative Stats'!F149</f>
        <v>0</v>
      </c>
      <c r="G149" s="2">
        <f>'[12]Cumulative Stats'!G149</f>
        <v>0</v>
      </c>
      <c r="H149" s="2">
        <f>'[12]Cumulative Stats'!H149</f>
        <v>0</v>
      </c>
      <c r="I149" s="2">
        <f>IF(C149&gt;=PASSING!$B$1*1.25,1,0)</f>
        <v>0</v>
      </c>
    </row>
    <row r="150" spans="1:9" x14ac:dyDescent="0.15">
      <c r="A150" s="2" t="str">
        <f>'[11]Cumulative Stats'!A148</f>
        <v>Jones</v>
      </c>
      <c r="B150" s="2" t="str">
        <f>'[11]Cumulative Stats'!B148</f>
        <v>NO</v>
      </c>
      <c r="C150" s="2">
        <f>'[11]Cumulative Stats'!C148</f>
        <v>0</v>
      </c>
      <c r="D150" s="2">
        <f>'[11]Cumulative Stats'!D148</f>
        <v>0</v>
      </c>
      <c r="E150" s="10">
        <f>'[11]Cumulative Stats'!E148</f>
        <v>0</v>
      </c>
      <c r="F150" s="2">
        <f>'[11]Cumulative Stats'!F148</f>
        <v>0</v>
      </c>
      <c r="G150" s="2">
        <f>'[11]Cumulative Stats'!G148</f>
        <v>0</v>
      </c>
      <c r="H150" s="2">
        <f>'[11]Cumulative Stats'!H148</f>
        <v>0</v>
      </c>
      <c r="I150" s="2">
        <f>IF(C150&gt;=PASSING!$B$1*1.25,1,0)</f>
        <v>0</v>
      </c>
    </row>
    <row r="151" spans="1:9" x14ac:dyDescent="0.15">
      <c r="A151" s="2" t="str">
        <f>'[3]Cumulative Stats'!A151</f>
        <v>Jostes</v>
      </c>
      <c r="B151" s="2" t="str">
        <f>'[3]Cumulative Stats'!B151</f>
        <v>Chi</v>
      </c>
      <c r="C151" s="2">
        <f>'[3]Cumulative Stats'!C151</f>
        <v>0</v>
      </c>
      <c r="D151" s="2">
        <f>'[3]Cumulative Stats'!D151</f>
        <v>0</v>
      </c>
      <c r="E151" s="10">
        <f>'[3]Cumulative Stats'!E151</f>
        <v>0</v>
      </c>
      <c r="F151" s="2">
        <f>'[3]Cumulative Stats'!F151</f>
        <v>0</v>
      </c>
      <c r="G151" s="2">
        <f>'[3]Cumulative Stats'!G151</f>
        <v>0</v>
      </c>
      <c r="H151" s="2">
        <f>'[3]Cumulative Stats'!H151</f>
        <v>0</v>
      </c>
      <c r="I151" s="2">
        <f>IF(C151&gt;=PASSING!$B$1*1.25,1,0)</f>
        <v>0</v>
      </c>
    </row>
    <row r="152" spans="1:9" x14ac:dyDescent="0.15">
      <c r="A152" s="2" t="str">
        <f>'[4]Cumulative Stats'!A154</f>
        <v>Matthews,Bi</v>
      </c>
      <c r="B152" s="2" t="str">
        <f>'[4]Cumulative Stats'!B154</f>
        <v>Den</v>
      </c>
      <c r="C152" s="2">
        <f>'[4]Cumulative Stats'!C154</f>
        <v>0</v>
      </c>
      <c r="D152" s="2">
        <f>'[4]Cumulative Stats'!D154</f>
        <v>0</v>
      </c>
      <c r="E152" s="10">
        <f>'[4]Cumulative Stats'!E154</f>
        <v>0</v>
      </c>
      <c r="F152" s="2">
        <f>'[4]Cumulative Stats'!F154</f>
        <v>0</v>
      </c>
      <c r="G152" s="2">
        <f>'[4]Cumulative Stats'!G154</f>
        <v>0</v>
      </c>
      <c r="H152" s="2">
        <f>'[4]Cumulative Stats'!H154</f>
        <v>0</v>
      </c>
      <c r="I152" s="2">
        <f>IF(C152&gt;=PASSING!$B$1*1.25,1,0)</f>
        <v>0</v>
      </c>
    </row>
    <row r="153" spans="1:9" x14ac:dyDescent="0.15">
      <c r="A153" s="2" t="str">
        <f>'[12]Cumulative Stats'!A152</f>
        <v>Moore,D</v>
      </c>
      <c r="B153" s="2" t="str">
        <f>'[12]Cumulative Stats'!B152</f>
        <v>Oak</v>
      </c>
      <c r="C153" s="2">
        <f>'[12]Cumulative Stats'!C152</f>
        <v>0</v>
      </c>
      <c r="D153" s="2">
        <f>'[12]Cumulative Stats'!D152</f>
        <v>0</v>
      </c>
      <c r="E153" s="10">
        <f>'[12]Cumulative Stats'!E152</f>
        <v>0</v>
      </c>
      <c r="F153" s="2">
        <f>'[12]Cumulative Stats'!F152</f>
        <v>0</v>
      </c>
      <c r="G153" s="2">
        <f>'[12]Cumulative Stats'!G152</f>
        <v>0</v>
      </c>
      <c r="H153" s="2">
        <f>'[12]Cumulative Stats'!H152</f>
        <v>0</v>
      </c>
      <c r="I153" s="2">
        <f>IF(C153&gt;=PASSING!$B$1*1.25,1,0)</f>
        <v>0</v>
      </c>
    </row>
    <row r="154" spans="1:9" x14ac:dyDescent="0.15">
      <c r="A154" s="2" t="str">
        <f>'[12]Cumulative Stats'!A153</f>
        <v>Newton</v>
      </c>
      <c r="B154" s="2" t="str">
        <f>'[12]Cumulative Stats'!B153</f>
        <v>Oak</v>
      </c>
      <c r="C154" s="2">
        <f>'[12]Cumulative Stats'!C153</f>
        <v>0</v>
      </c>
      <c r="D154" s="2">
        <f>'[12]Cumulative Stats'!D153</f>
        <v>0</v>
      </c>
      <c r="E154" s="10">
        <f>'[12]Cumulative Stats'!E153</f>
        <v>0</v>
      </c>
      <c r="F154" s="2">
        <f>'[12]Cumulative Stats'!F153</f>
        <v>0</v>
      </c>
      <c r="G154" s="2">
        <f>'[12]Cumulative Stats'!G153</f>
        <v>0</v>
      </c>
      <c r="H154" s="2">
        <f>'[12]Cumulative Stats'!H153</f>
        <v>0</v>
      </c>
      <c r="I154" s="2">
        <f>IF(C154&gt;=PASSING!$B$1*1.25,1,0)</f>
        <v>0</v>
      </c>
    </row>
    <row r="155" spans="1:9" x14ac:dyDescent="0.15">
      <c r="A155" s="2" t="str">
        <f>'[4]Cumulative Stats'!A155</f>
        <v>Payton</v>
      </c>
      <c r="B155" s="2" t="str">
        <f>'[4]Cumulative Stats'!B155</f>
        <v>Den</v>
      </c>
      <c r="C155" s="2">
        <f>'[4]Cumulative Stats'!C155</f>
        <v>0</v>
      </c>
      <c r="D155" s="2">
        <f>'[4]Cumulative Stats'!D155</f>
        <v>0</v>
      </c>
      <c r="E155" s="10">
        <f>'[4]Cumulative Stats'!E155</f>
        <v>0</v>
      </c>
      <c r="F155" s="2">
        <f>'[4]Cumulative Stats'!F155</f>
        <v>0</v>
      </c>
      <c r="G155" s="2">
        <f>'[4]Cumulative Stats'!G155</f>
        <v>0</v>
      </c>
      <c r="H155" s="2">
        <f>'[4]Cumulative Stats'!H155</f>
        <v>0</v>
      </c>
      <c r="I155" s="2">
        <f>IF(C155&gt;=PASSING!$B$1*1.25,1,0)</f>
        <v>0</v>
      </c>
    </row>
    <row r="156" spans="1:9" x14ac:dyDescent="0.15">
      <c r="A156" s="2" t="str">
        <f>'[8]Cumulative Stats'!A152</f>
        <v>Penaranda</v>
      </c>
      <c r="B156" s="2" t="str">
        <f>'[8]Cumulative Stats'!B152</f>
        <v>Mem</v>
      </c>
      <c r="C156" s="2">
        <f>'[8]Cumulative Stats'!C152</f>
        <v>0</v>
      </c>
      <c r="D156" s="2">
        <f>'[8]Cumulative Stats'!D152</f>
        <v>0</v>
      </c>
      <c r="E156" s="10">
        <f>'[8]Cumulative Stats'!E152</f>
        <v>0</v>
      </c>
      <c r="F156" s="2">
        <f>'[8]Cumulative Stats'!F152</f>
        <v>0</v>
      </c>
      <c r="G156" s="2">
        <f>'[8]Cumulative Stats'!G152</f>
        <v>0</v>
      </c>
      <c r="H156" s="2">
        <f>'[8]Cumulative Stats'!H152</f>
        <v>0</v>
      </c>
      <c r="I156" s="2">
        <f>IF(C156&gt;=PASSING!$B$1*1.25,1,0)</f>
        <v>0</v>
      </c>
    </row>
    <row r="157" spans="1:9" x14ac:dyDescent="0.15">
      <c r="A157" s="2" t="str">
        <f>'[3]Cumulative Stats'!A152</f>
        <v>Plank</v>
      </c>
      <c r="B157" s="2" t="str">
        <f>'[3]Cumulative Stats'!B152</f>
        <v>Chi</v>
      </c>
      <c r="C157" s="2">
        <f>'[3]Cumulative Stats'!C152</f>
        <v>0</v>
      </c>
      <c r="D157" s="2">
        <f>'[3]Cumulative Stats'!D152</f>
        <v>0</v>
      </c>
      <c r="E157" s="10">
        <f>'[3]Cumulative Stats'!E152</f>
        <v>0</v>
      </c>
      <c r="F157" s="2">
        <f>'[3]Cumulative Stats'!F152</f>
        <v>0</v>
      </c>
      <c r="G157" s="2">
        <f>'[3]Cumulative Stats'!G152</f>
        <v>0</v>
      </c>
      <c r="H157" s="2">
        <f>'[3]Cumulative Stats'!H152</f>
        <v>0</v>
      </c>
      <c r="I157" s="2">
        <f>IF(C157&gt;=PASSING!$B$1*1.25,1,0)</f>
        <v>0</v>
      </c>
    </row>
    <row r="158" spans="1:9" x14ac:dyDescent="0.15">
      <c r="A158" s="2" t="str">
        <f>'[5]Cumulative Stats'!A155</f>
        <v>Reliford</v>
      </c>
      <c r="B158" s="2" t="str">
        <f>'[5]Cumulative Stats'!B155</f>
        <v>Hou</v>
      </c>
      <c r="C158" s="2">
        <f>'[5]Cumulative Stats'!C155</f>
        <v>0</v>
      </c>
      <c r="D158" s="2">
        <f>'[5]Cumulative Stats'!D155</f>
        <v>0</v>
      </c>
      <c r="E158" s="10">
        <f>'[5]Cumulative Stats'!E155</f>
        <v>0</v>
      </c>
      <c r="F158" s="2">
        <f>'[5]Cumulative Stats'!F155</f>
        <v>0</v>
      </c>
      <c r="G158" s="2">
        <f>'[5]Cumulative Stats'!G155</f>
        <v>0</v>
      </c>
      <c r="H158" s="2">
        <f>'[5]Cumulative Stats'!H155</f>
        <v>0</v>
      </c>
      <c r="I158" s="2">
        <f>IF(C158&gt;=PASSING!$B$1*1.25,1,0)</f>
        <v>0</v>
      </c>
    </row>
    <row r="159" spans="1:9" x14ac:dyDescent="0.15">
      <c r="A159" s="2" t="str">
        <f>'[14]Cumulative Stats'!A152</f>
        <v>Rodenberger</v>
      </c>
      <c r="B159" s="2" t="str">
        <f>'[14]Cumulative Stats'!B152</f>
        <v>Phi</v>
      </c>
      <c r="C159" s="2">
        <f>'[14]Cumulative Stats'!C152</f>
        <v>0</v>
      </c>
      <c r="D159" s="2">
        <f>'[14]Cumulative Stats'!D152</f>
        <v>0</v>
      </c>
      <c r="E159" s="10">
        <f>'[14]Cumulative Stats'!E152</f>
        <v>0</v>
      </c>
      <c r="F159" s="2">
        <f>'[14]Cumulative Stats'!F152</f>
        <v>0</v>
      </c>
      <c r="G159" s="2">
        <f>'[14]Cumulative Stats'!G152</f>
        <v>0</v>
      </c>
      <c r="H159" s="2">
        <f>'[14]Cumulative Stats'!H152</f>
        <v>0</v>
      </c>
      <c r="I159" s="2">
        <f>IF(C159&gt;=PASSING!$B$1*1.25,1,0)</f>
        <v>0</v>
      </c>
    </row>
    <row r="160" spans="1:9" x14ac:dyDescent="0.15">
      <c r="A160" s="2" t="str">
        <f>'[8]Cumulative Stats'!A155</f>
        <v>Shirk</v>
      </c>
      <c r="B160" s="2" t="str">
        <f>'[8]Cumulative Stats'!B155</f>
        <v>Mem</v>
      </c>
      <c r="C160" s="2">
        <f>'[8]Cumulative Stats'!C155</f>
        <v>0</v>
      </c>
      <c r="D160" s="2">
        <f>'[8]Cumulative Stats'!D155</f>
        <v>0</v>
      </c>
      <c r="E160" s="10">
        <f>'[8]Cumulative Stats'!E155</f>
        <v>0</v>
      </c>
      <c r="F160" s="2">
        <f>'[8]Cumulative Stats'!F155</f>
        <v>0</v>
      </c>
      <c r="G160" s="2">
        <f>'[8]Cumulative Stats'!G155</f>
        <v>0</v>
      </c>
      <c r="H160" s="2">
        <f>'[8]Cumulative Stats'!H155</f>
        <v>0</v>
      </c>
      <c r="I160" s="2">
        <f>IF(C160&gt;=PASSING!$B$1*1.25,1,0)</f>
        <v>0</v>
      </c>
    </row>
    <row r="161" spans="1:9" x14ac:dyDescent="0.15">
      <c r="A161" s="2" t="str">
        <f>'[2]Cumulative Stats'!A155</f>
        <v>Talton</v>
      </c>
      <c r="B161" s="2" t="str">
        <f>'[2]Cumulative Stats'!B155</f>
        <v>Bir</v>
      </c>
      <c r="C161" s="2">
        <f>'[2]Cumulative Stats'!C155</f>
        <v>0</v>
      </c>
      <c r="D161" s="2">
        <f>'[2]Cumulative Stats'!D155</f>
        <v>0</v>
      </c>
      <c r="E161" s="10">
        <f>'[2]Cumulative Stats'!E155</f>
        <v>0</v>
      </c>
      <c r="F161" s="2">
        <f>'[2]Cumulative Stats'!F155</f>
        <v>0</v>
      </c>
      <c r="G161" s="2">
        <f>'[2]Cumulative Stats'!G155</f>
        <v>0</v>
      </c>
      <c r="H161" s="2">
        <f>'[2]Cumulative Stats'!H155</f>
        <v>0</v>
      </c>
      <c r="I161" s="2">
        <f>IF(C161&gt;=PASSING!$B$1*1.25,1,0)</f>
        <v>0</v>
      </c>
    </row>
    <row r="162" spans="1:9" x14ac:dyDescent="0.15">
      <c r="A162" s="2" t="str">
        <f>'[13]Cumulative Stats'!A155</f>
        <v>Wheeler</v>
      </c>
      <c r="B162" s="2" t="str">
        <f>'[13]Cumulative Stats'!B155</f>
        <v>Okl</v>
      </c>
      <c r="C162" s="2">
        <f>'[13]Cumulative Stats'!C155</f>
        <v>0</v>
      </c>
      <c r="D162" s="2">
        <f>'[13]Cumulative Stats'!D155</f>
        <v>0</v>
      </c>
      <c r="E162" s="10">
        <f>'[13]Cumulative Stats'!E155</f>
        <v>0</v>
      </c>
      <c r="F162" s="2">
        <f>'[13]Cumulative Stats'!F155</f>
        <v>0</v>
      </c>
      <c r="G162" s="2">
        <f>'[13]Cumulative Stats'!G155</f>
        <v>0</v>
      </c>
      <c r="H162" s="2">
        <f>'[13]Cumulative Stats'!H155</f>
        <v>0</v>
      </c>
      <c r="I162" s="2">
        <f>IF(C162&gt;=PASSING!$B$1*1.25,1,0)</f>
        <v>0</v>
      </c>
    </row>
    <row r="163" spans="1:9" x14ac:dyDescent="0.15">
      <c r="A163" s="112" t="str">
        <f>'[6]Cumulative Stats'!A156</f>
        <v>Whiting</v>
      </c>
      <c r="B163" s="2" t="str">
        <f>'[6]Cumulative Stats'!B156</f>
        <v>Jac</v>
      </c>
      <c r="C163" s="2">
        <f>'[6]Cumulative Stats'!C156</f>
        <v>0</v>
      </c>
      <c r="D163" s="2">
        <f>'[6]Cumulative Stats'!D156</f>
        <v>0</v>
      </c>
      <c r="E163" s="10">
        <f>'[6]Cumulative Stats'!E156</f>
        <v>0</v>
      </c>
      <c r="F163" s="2">
        <f>'[6]Cumulative Stats'!F156</f>
        <v>0</v>
      </c>
      <c r="G163" s="2">
        <f>'[6]Cumulative Stats'!G156</f>
        <v>0</v>
      </c>
      <c r="H163" s="2">
        <f>'[6]Cumulative Stats'!H156</f>
        <v>0</v>
      </c>
      <c r="I163" s="2">
        <f>IF(C163&gt;=PASSING!$B$1*1.25,1,0)</f>
        <v>0</v>
      </c>
    </row>
    <row r="164" spans="1:9" x14ac:dyDescent="0.15">
      <c r="A164" s="2"/>
      <c r="B164" s="2"/>
      <c r="C164" s="2"/>
      <c r="D164" s="2"/>
      <c r="E164" s="10"/>
      <c r="F164" s="2"/>
      <c r="G164" s="2"/>
      <c r="H164" s="2"/>
      <c r="I164" s="2">
        <f>IF(C164&gt;=PASSING!$B$1*1.25,1,0)</f>
        <v>0</v>
      </c>
    </row>
    <row r="165" spans="1:9" x14ac:dyDescent="0.15">
      <c r="A165" s="2"/>
      <c r="B165" s="2"/>
      <c r="C165" s="2"/>
      <c r="D165" s="2"/>
      <c r="E165" s="10"/>
      <c r="F165" s="2"/>
      <c r="G165" s="2"/>
      <c r="H165" s="2"/>
      <c r="I165" s="2">
        <f>IF(C165&gt;=PASSING!$B$1*1.25,1,0)</f>
        <v>0</v>
      </c>
    </row>
    <row r="166" spans="1:9" x14ac:dyDescent="0.15">
      <c r="A166" s="2"/>
      <c r="B166" s="2"/>
      <c r="C166" s="2"/>
      <c r="D166" s="2"/>
      <c r="E166" s="10"/>
      <c r="F166" s="2"/>
      <c r="G166" s="2"/>
      <c r="H166" s="2"/>
      <c r="I166" s="2">
        <f>IF(C166&gt;=PASSING!$B$1*1.25,1,0)</f>
        <v>0</v>
      </c>
    </row>
    <row r="167" spans="1:9" x14ac:dyDescent="0.15">
      <c r="A167" s="2"/>
      <c r="B167" s="2"/>
      <c r="C167" s="2"/>
      <c r="D167" s="2"/>
      <c r="E167" s="10"/>
      <c r="F167" s="2"/>
      <c r="G167" s="2"/>
      <c r="H167" s="2"/>
      <c r="I167" s="2">
        <f>IF(C167&gt;=PASSING!$B$1*1.25,1,0)</f>
        <v>0</v>
      </c>
    </row>
    <row r="168" spans="1:9" x14ac:dyDescent="0.15">
      <c r="A168" s="2"/>
      <c r="B168" s="2"/>
      <c r="C168" s="2"/>
      <c r="D168" s="2"/>
      <c r="E168" s="10"/>
      <c r="F168" s="2"/>
      <c r="G168" s="2"/>
      <c r="H168" s="2"/>
      <c r="I168" s="2">
        <f>IF(C168&gt;=PASSING!$B$1*1.25,1,0)</f>
        <v>0</v>
      </c>
    </row>
    <row r="169" spans="1:9" x14ac:dyDescent="0.15">
      <c r="A169" s="2"/>
      <c r="B169" s="2"/>
      <c r="C169" s="2"/>
      <c r="D169" s="2"/>
      <c r="E169" s="10"/>
      <c r="F169" s="2"/>
      <c r="G169" s="2"/>
      <c r="H169" s="2"/>
      <c r="I169" s="2">
        <f>IF(C169&gt;=PASSING!$B$1*1.25,1,0)</f>
        <v>0</v>
      </c>
    </row>
    <row r="170" spans="1:9" x14ac:dyDescent="0.15">
      <c r="A170" s="2"/>
      <c r="B170" s="2"/>
      <c r="C170" s="2"/>
      <c r="D170" s="2"/>
      <c r="E170" s="10"/>
      <c r="F170" s="2"/>
      <c r="G170" s="2"/>
      <c r="H170" s="2"/>
      <c r="I170" s="2">
        <f>IF(C170&gt;=PASSING!$B$1*1.25,1,0)</f>
        <v>0</v>
      </c>
    </row>
    <row r="171" spans="1:9" x14ac:dyDescent="0.15">
      <c r="A171" s="2"/>
      <c r="B171" s="2"/>
      <c r="C171" s="2"/>
      <c r="D171" s="2"/>
      <c r="E171" s="10"/>
      <c r="F171" s="2"/>
      <c r="G171" s="2"/>
      <c r="H171" s="2"/>
      <c r="I171" s="2">
        <f>IF(C171&gt;=PASSING!$B$1*1.25,1,0)</f>
        <v>0</v>
      </c>
    </row>
    <row r="172" spans="1:9" x14ac:dyDescent="0.15">
      <c r="A172" s="2"/>
      <c r="B172" s="2"/>
      <c r="C172" s="2"/>
      <c r="D172" s="2"/>
      <c r="E172" s="10"/>
      <c r="F172" s="2"/>
      <c r="G172" s="2"/>
      <c r="H172" s="2"/>
      <c r="I172" s="2">
        <f>IF(C172&gt;=PASSING!$B$1*1.25,1,0)</f>
        <v>0</v>
      </c>
    </row>
    <row r="173" spans="1:9" x14ac:dyDescent="0.15">
      <c r="A173" s="2"/>
      <c r="B173" s="2"/>
      <c r="C173" s="2"/>
      <c r="D173" s="2"/>
      <c r="E173" s="10"/>
      <c r="F173" s="2"/>
      <c r="G173" s="2"/>
      <c r="H173" s="2"/>
      <c r="I173" s="2">
        <f>IF(C173&gt;=PASSING!$B$1*1.25,1,0)</f>
        <v>0</v>
      </c>
    </row>
    <row r="174" spans="1:9" x14ac:dyDescent="0.15">
      <c r="A174" s="2"/>
      <c r="B174" s="2"/>
      <c r="C174" s="2"/>
      <c r="D174" s="2"/>
      <c r="E174" s="10"/>
      <c r="F174" s="2"/>
      <c r="G174" s="2"/>
      <c r="H174" s="2"/>
      <c r="I174" s="2">
        <f>IF(C174&gt;=PASSING!$B$1*1.25,1,0)</f>
        <v>0</v>
      </c>
    </row>
    <row r="175" spans="1:9" x14ac:dyDescent="0.15">
      <c r="A175" s="2"/>
      <c r="B175" s="2"/>
      <c r="C175" s="2"/>
      <c r="D175" s="2"/>
      <c r="E175" s="10"/>
      <c r="F175" s="2"/>
      <c r="G175" s="2"/>
      <c r="H175" s="2"/>
      <c r="I175" s="2">
        <f>IF(C175&gt;=PASSING!$B$1*1.25,1,0)</f>
        <v>0</v>
      </c>
    </row>
    <row r="176" spans="1:9" x14ac:dyDescent="0.15">
      <c r="A176" s="2"/>
      <c r="B176" s="2"/>
      <c r="C176" s="2"/>
      <c r="D176" s="2"/>
      <c r="E176" s="10"/>
      <c r="F176" s="2"/>
      <c r="G176" s="2"/>
      <c r="H176" s="2"/>
      <c r="I176" s="2">
        <f>IF(C176&gt;=PASSING!$B$1*1.25,1,0)</f>
        <v>0</v>
      </c>
    </row>
    <row r="177" spans="1:9" x14ac:dyDescent="0.15">
      <c r="A177" s="2"/>
      <c r="B177" s="2"/>
      <c r="C177" s="2"/>
      <c r="D177" s="2"/>
      <c r="E177" s="10"/>
      <c r="F177" s="2"/>
      <c r="G177" s="2"/>
      <c r="H177" s="2"/>
      <c r="I177" s="2">
        <f>IF(C177&gt;=PASSING!$B$1*1.25,1,0)</f>
        <v>0</v>
      </c>
    </row>
    <row r="178" spans="1:9" x14ac:dyDescent="0.15">
      <c r="A178" s="2"/>
      <c r="B178" s="2"/>
      <c r="C178" s="2"/>
      <c r="D178" s="2"/>
      <c r="E178" s="10"/>
      <c r="F178" s="2"/>
      <c r="G178" s="2"/>
      <c r="H178" s="2"/>
      <c r="I178" s="2">
        <f>IF(C178&gt;=PASSING!$B$1*1.25,1,0)</f>
        <v>0</v>
      </c>
    </row>
    <row r="179" spans="1:9" x14ac:dyDescent="0.15">
      <c r="A179" s="2"/>
      <c r="B179" s="2"/>
      <c r="C179" s="2"/>
      <c r="D179" s="2"/>
      <c r="E179" s="10"/>
      <c r="F179" s="2"/>
      <c r="G179" s="2"/>
      <c r="H179" s="2"/>
      <c r="I179" s="2">
        <f>IF(C179&gt;=PASSING!$B$1*1.25,1,0)</f>
        <v>0</v>
      </c>
    </row>
    <row r="180" spans="1:9" x14ac:dyDescent="0.15">
      <c r="A180" s="2"/>
      <c r="B180" s="2"/>
      <c r="C180" s="2"/>
      <c r="D180" s="2"/>
      <c r="E180" s="10"/>
      <c r="F180" s="2"/>
      <c r="G180" s="2"/>
      <c r="H180" s="2"/>
      <c r="I180" s="2">
        <f>IF(C180&gt;=PASSING!$B$1*1.25,1,0)</f>
        <v>0</v>
      </c>
    </row>
    <row r="181" spans="1:9" x14ac:dyDescent="0.15">
      <c r="A181" s="2"/>
      <c r="B181" s="2"/>
      <c r="C181" s="2"/>
      <c r="D181" s="2"/>
      <c r="E181" s="10"/>
      <c r="F181" s="2"/>
      <c r="G181" s="2"/>
      <c r="H181" s="2"/>
      <c r="I181" s="2">
        <f>IF(C181&gt;=PASSING!$B$1*1.25,1,0)</f>
        <v>0</v>
      </c>
    </row>
    <row r="182" spans="1:9" x14ac:dyDescent="0.15">
      <c r="A182" s="2"/>
      <c r="B182" s="2"/>
      <c r="C182" s="2"/>
      <c r="D182" s="2"/>
      <c r="E182" s="10"/>
      <c r="F182" s="2"/>
      <c r="G182" s="2"/>
      <c r="H182" s="2"/>
      <c r="I182" s="2">
        <f>IF(C182&gt;=PASSING!$B$1*1.25,1,0)</f>
        <v>0</v>
      </c>
    </row>
    <row r="183" spans="1:9" x14ac:dyDescent="0.15">
      <c r="A183" s="2"/>
      <c r="B183" s="2"/>
      <c r="C183" s="2"/>
      <c r="D183" s="2"/>
      <c r="E183" s="10"/>
      <c r="F183" s="2"/>
      <c r="G183" s="2"/>
      <c r="H183" s="2"/>
      <c r="I183" s="2">
        <f>IF(C183&gt;=PASSING!$B$1*1.25,1,0)</f>
        <v>0</v>
      </c>
    </row>
    <row r="184" spans="1:9" x14ac:dyDescent="0.15">
      <c r="A184" s="2"/>
      <c r="B184" s="2"/>
      <c r="C184" s="2"/>
      <c r="D184" s="2"/>
      <c r="E184" s="10"/>
      <c r="F184" s="2"/>
      <c r="G184" s="2"/>
      <c r="H184" s="2"/>
      <c r="I184" s="2">
        <f>IF(C184&gt;=PASSING!$B$1*1.25,1,0)</f>
        <v>0</v>
      </c>
    </row>
    <row r="185" spans="1:9" x14ac:dyDescent="0.15">
      <c r="A185" s="2"/>
      <c r="B185" s="2"/>
      <c r="C185" s="2"/>
      <c r="D185" s="2"/>
      <c r="E185" s="10"/>
      <c r="F185" s="2"/>
      <c r="G185" s="2"/>
      <c r="H185" s="2"/>
      <c r="I185" s="2">
        <f>IF(C185&gt;=PASSING!$B$1*1.25,1,0)</f>
        <v>0</v>
      </c>
    </row>
    <row r="186" spans="1:9" x14ac:dyDescent="0.15">
      <c r="A186" s="2"/>
      <c r="B186" s="2"/>
      <c r="C186" s="2"/>
      <c r="D186" s="2"/>
      <c r="E186" s="10"/>
      <c r="F186" s="2"/>
      <c r="G186" s="2"/>
      <c r="H186" s="2"/>
      <c r="I186" s="2">
        <f>IF(C186&gt;=PASSING!$B$1*1.25,1,0)</f>
        <v>0</v>
      </c>
    </row>
    <row r="187" spans="1:9" x14ac:dyDescent="0.15">
      <c r="A187" s="2"/>
      <c r="B187" s="2"/>
      <c r="C187" s="2"/>
      <c r="D187" s="2"/>
      <c r="E187" s="10"/>
      <c r="F187" s="2"/>
      <c r="G187" s="2"/>
      <c r="H187" s="2"/>
      <c r="I187" s="2">
        <f>IF(C187&gt;=PASSING!$B$1*1.25,1,0)</f>
        <v>0</v>
      </c>
    </row>
    <row r="188" spans="1:9" x14ac:dyDescent="0.15">
      <c r="A188" s="2"/>
      <c r="B188" s="2"/>
      <c r="C188" s="2"/>
      <c r="D188" s="2"/>
      <c r="E188" s="10"/>
      <c r="F188" s="2"/>
      <c r="G188" s="2"/>
      <c r="H188" s="2"/>
      <c r="I188" s="2">
        <f>IF(C188&gt;=PASSING!$B$1*1.25,1,0)</f>
        <v>0</v>
      </c>
    </row>
    <row r="189" spans="1:9" x14ac:dyDescent="0.15">
      <c r="A189" s="2"/>
      <c r="B189" s="2"/>
      <c r="C189" s="2"/>
      <c r="D189" s="2"/>
      <c r="E189" s="10"/>
      <c r="F189" s="2"/>
      <c r="G189" s="2"/>
      <c r="H189" s="2"/>
      <c r="I189" s="2">
        <f>IF(C189&gt;=PASSING!$B$1*1.25,1,0)</f>
        <v>0</v>
      </c>
    </row>
    <row r="190" spans="1:9" x14ac:dyDescent="0.15">
      <c r="A190" s="2"/>
      <c r="B190" s="2"/>
      <c r="C190" s="2"/>
      <c r="D190" s="2"/>
      <c r="E190" s="10"/>
      <c r="F190" s="2"/>
      <c r="G190" s="2"/>
      <c r="H190" s="2"/>
      <c r="I190" s="2">
        <f>IF(C190&gt;=PASSING!$B$1*1.25,1,0)</f>
        <v>0</v>
      </c>
    </row>
    <row r="191" spans="1:9" x14ac:dyDescent="0.15">
      <c r="A191" s="2"/>
      <c r="B191" s="2"/>
      <c r="C191" s="2"/>
      <c r="D191" s="2"/>
      <c r="E191" s="10"/>
      <c r="F191" s="2"/>
      <c r="G191" s="2"/>
      <c r="H191" s="2"/>
      <c r="I191" s="2">
        <f>IF(C191&gt;=PASSING!$B$1*1.25,1,0)</f>
        <v>0</v>
      </c>
    </row>
    <row r="192" spans="1:9" x14ac:dyDescent="0.15">
      <c r="A192" s="2"/>
      <c r="B192" s="2"/>
      <c r="C192" s="2"/>
      <c r="D192" s="2"/>
      <c r="E192" s="10"/>
      <c r="F192" s="2"/>
      <c r="G192" s="2"/>
      <c r="H192" s="2"/>
      <c r="I192" s="2">
        <f>IF(C192&gt;=PASSING!$B$1*1.25,1,0)</f>
        <v>0</v>
      </c>
    </row>
    <row r="193" spans="1:9" x14ac:dyDescent="0.15">
      <c r="A193" s="2"/>
      <c r="B193" s="2"/>
      <c r="C193" s="2"/>
      <c r="D193" s="2"/>
      <c r="E193" s="10"/>
      <c r="F193" s="2"/>
      <c r="G193" s="2"/>
      <c r="H193" s="2"/>
      <c r="I193" s="2">
        <f>IF(C193&gt;=PASSING!$B$1*1.25,1,0)</f>
        <v>0</v>
      </c>
    </row>
    <row r="194" spans="1:9" x14ac:dyDescent="0.15">
      <c r="A194" s="2"/>
      <c r="B194" s="2"/>
      <c r="C194" s="2"/>
      <c r="D194" s="2"/>
      <c r="E194" s="10"/>
      <c r="F194" s="2"/>
      <c r="G194" s="2"/>
      <c r="H194" s="2"/>
      <c r="I194" s="2">
        <f>IF(C194&gt;=PASSING!$B$1*1.25,1,0)</f>
        <v>0</v>
      </c>
    </row>
    <row r="195" spans="1:9" x14ac:dyDescent="0.15">
      <c r="A195" s="2"/>
      <c r="B195" s="2"/>
      <c r="C195" s="2"/>
      <c r="D195" s="2"/>
      <c r="E195" s="10"/>
      <c r="F195" s="2"/>
      <c r="G195" s="2"/>
      <c r="H195" s="2"/>
      <c r="I195" s="2">
        <f>IF(C195&gt;=PASSING!$B$1*1.25,1,0)</f>
        <v>0</v>
      </c>
    </row>
    <row r="196" spans="1:9" x14ac:dyDescent="0.15">
      <c r="A196" s="2"/>
      <c r="B196" s="2"/>
      <c r="C196" s="2"/>
      <c r="D196" s="2"/>
      <c r="E196" s="10"/>
      <c r="F196" s="2"/>
      <c r="G196" s="2"/>
      <c r="H196" s="2"/>
      <c r="I196" s="2">
        <f>IF(C196&gt;=PASSING!$B$1*1.25,1,0)</f>
        <v>0</v>
      </c>
    </row>
    <row r="197" spans="1:9" x14ac:dyDescent="0.15">
      <c r="A197" s="2"/>
      <c r="B197" s="2"/>
      <c r="C197" s="2"/>
      <c r="D197" s="2"/>
      <c r="E197" s="10"/>
      <c r="F197" s="2"/>
      <c r="G197" s="2"/>
      <c r="H197" s="2"/>
      <c r="I197" s="2">
        <f>IF(C197&gt;=PASSING!$B$1*1.25,1,0)</f>
        <v>0</v>
      </c>
    </row>
    <row r="198" spans="1:9" x14ac:dyDescent="0.15">
      <c r="A198" s="2"/>
      <c r="B198" s="2"/>
      <c r="C198" s="2"/>
      <c r="D198" s="2"/>
      <c r="E198" s="10"/>
      <c r="F198" s="2"/>
      <c r="G198" s="2"/>
      <c r="H198" s="2"/>
      <c r="I198" s="2">
        <f>IF(C198&gt;=PASSING!$B$1*1.25,1,0)</f>
        <v>0</v>
      </c>
    </row>
    <row r="199" spans="1:9" x14ac:dyDescent="0.15">
      <c r="A199" s="2"/>
      <c r="B199" s="2"/>
      <c r="C199" s="2"/>
      <c r="D199" s="2"/>
      <c r="E199" s="10"/>
      <c r="F199" s="2"/>
      <c r="G199" s="2"/>
      <c r="H199" s="2"/>
      <c r="I199" s="2">
        <f>IF(C199&gt;=PASSING!$B$1*1.25,1,0)</f>
        <v>0</v>
      </c>
    </row>
    <row r="200" spans="1:9" x14ac:dyDescent="0.15">
      <c r="A200" s="2"/>
      <c r="B200" s="2"/>
      <c r="C200" s="2"/>
      <c r="D200" s="2"/>
      <c r="E200" s="10"/>
      <c r="F200" s="2"/>
      <c r="G200" s="2"/>
      <c r="H200" s="2"/>
      <c r="I200" s="2">
        <f>IF(C200&gt;=PASSING!$B$1*1.25,1,0)</f>
        <v>0</v>
      </c>
    </row>
    <row r="201" spans="1:9" x14ac:dyDescent="0.15">
      <c r="A201" s="2"/>
      <c r="B201" s="2"/>
      <c r="C201" s="2"/>
      <c r="D201" s="2"/>
      <c r="E201" s="10"/>
      <c r="F201" s="2"/>
      <c r="G201" s="2"/>
      <c r="H201" s="2"/>
      <c r="I201" s="2">
        <f>IF(C201&gt;=PASSING!$B$1*1.25,1,0)</f>
        <v>0</v>
      </c>
    </row>
    <row r="202" spans="1:9" x14ac:dyDescent="0.15">
      <c r="A202" s="2"/>
      <c r="B202" s="2"/>
      <c r="C202" s="2"/>
      <c r="D202" s="2"/>
      <c r="E202" s="10"/>
      <c r="F202" s="2"/>
      <c r="G202" s="2"/>
      <c r="H202" s="2"/>
      <c r="I202" s="2">
        <f>IF(C202&gt;=PASSING!$B$1*1.25,1,0)</f>
        <v>0</v>
      </c>
    </row>
    <row r="203" spans="1:9" x14ac:dyDescent="0.15">
      <c r="A203" s="2"/>
      <c r="B203" s="2"/>
      <c r="C203" s="2"/>
      <c r="D203" s="2"/>
      <c r="E203" s="10"/>
      <c r="F203" s="2"/>
      <c r="G203" s="2"/>
      <c r="H203" s="2"/>
      <c r="I203" s="2">
        <f>IF(C203&gt;=PASSING!$B$1*1.25,1,0)</f>
        <v>0</v>
      </c>
    </row>
    <row r="204" spans="1:9" x14ac:dyDescent="0.15">
      <c r="A204" s="2"/>
      <c r="B204" s="2"/>
      <c r="C204" s="2"/>
      <c r="D204" s="2"/>
      <c r="E204" s="10"/>
      <c r="F204" s="2"/>
      <c r="G204" s="2"/>
      <c r="H204" s="2"/>
      <c r="I204" s="2">
        <f>IF(C204&gt;=PASSING!$B$1*1.25,1,0)</f>
        <v>0</v>
      </c>
    </row>
    <row r="205" spans="1:9" x14ac:dyDescent="0.15">
      <c r="A205" s="112"/>
      <c r="B205" s="2"/>
      <c r="C205" s="2"/>
      <c r="D205" s="2"/>
      <c r="E205" s="10"/>
      <c r="F205" s="2"/>
      <c r="G205" s="2"/>
      <c r="H205" s="2"/>
      <c r="I205" s="2"/>
    </row>
    <row r="206" spans="1:9" x14ac:dyDescent="0.15">
      <c r="A206" s="112"/>
      <c r="B206" s="2"/>
      <c r="C206" s="2"/>
      <c r="D206" s="2"/>
      <c r="E206" s="10"/>
      <c r="F206" s="2"/>
      <c r="G206" s="2"/>
      <c r="H206" s="2"/>
      <c r="I206" s="2"/>
    </row>
    <row r="207" spans="1:9" x14ac:dyDescent="0.15">
      <c r="A207" s="112"/>
      <c r="B207" s="2"/>
      <c r="C207" s="2"/>
      <c r="D207" s="2"/>
      <c r="E207" s="10"/>
      <c r="F207" s="2"/>
      <c r="G207" s="2"/>
      <c r="H207" s="2"/>
      <c r="I207" s="2"/>
    </row>
    <row r="208" spans="1:9" x14ac:dyDescent="0.15">
      <c r="A208" s="2"/>
      <c r="B208" s="2"/>
      <c r="C208" s="2"/>
      <c r="D208" s="2"/>
      <c r="E208" s="10"/>
      <c r="F208" s="2"/>
      <c r="G208" s="2"/>
      <c r="H208" s="2"/>
      <c r="I208" s="2">
        <f>IF(C208&gt;=PASSING!$B$1*1.25,1,0)</f>
        <v>0</v>
      </c>
    </row>
    <row r="209" spans="1:9" x14ac:dyDescent="0.15">
      <c r="A209" s="2"/>
      <c r="B209" s="2"/>
      <c r="C209" s="2"/>
      <c r="D209" s="2"/>
      <c r="E209" s="10"/>
      <c r="F209" s="2"/>
      <c r="G209" s="2"/>
      <c r="H209" s="2"/>
      <c r="I209" s="2">
        <f>IF(C209&gt;=PASSING!$B$1*1.25,1,0)</f>
        <v>0</v>
      </c>
    </row>
    <row r="210" spans="1:9" x14ac:dyDescent="0.15">
      <c r="A210" s="2"/>
      <c r="B210" s="2"/>
      <c r="C210" s="2"/>
      <c r="D210" s="2"/>
      <c r="E210" s="10"/>
      <c r="F210" s="2"/>
      <c r="G210" s="2"/>
      <c r="H210" s="2"/>
      <c r="I210" s="2">
        <f>IF(C210&gt;=PASSING!$B$1*1.25,1,0)</f>
        <v>0</v>
      </c>
    </row>
    <row r="211" spans="1:9" x14ac:dyDescent="0.15">
      <c r="A211" s="2"/>
      <c r="B211" s="2"/>
      <c r="C211" s="2"/>
      <c r="D211" s="2"/>
      <c r="E211" s="10"/>
      <c r="F211" s="2"/>
      <c r="G211" s="2"/>
      <c r="H211" s="2"/>
      <c r="I211" s="2">
        <f>IF(C211&gt;=PASSING!$B$1*1.25,1,0)</f>
        <v>0</v>
      </c>
    </row>
    <row r="212" spans="1:9" x14ac:dyDescent="0.15">
      <c r="A212" s="2"/>
      <c r="B212" s="2"/>
      <c r="C212" s="2"/>
      <c r="D212" s="2"/>
      <c r="E212" s="10"/>
      <c r="F212" s="2"/>
      <c r="G212" s="2"/>
      <c r="H212" s="2"/>
      <c r="I212" s="2">
        <f>IF(C212&gt;=PASSING!$B$1*1.25,1,0)</f>
        <v>0</v>
      </c>
    </row>
    <row r="213" spans="1:9" x14ac:dyDescent="0.15">
      <c r="A213" s="2"/>
      <c r="B213" s="2"/>
      <c r="C213" s="2"/>
      <c r="D213" s="2"/>
      <c r="E213" s="10"/>
      <c r="F213" s="2"/>
      <c r="G213" s="2"/>
      <c r="H213" s="2"/>
      <c r="I213" s="2">
        <f>IF(C213&gt;=PASSING!$B$1*1.25,1,0)</f>
        <v>0</v>
      </c>
    </row>
    <row r="214" spans="1:9" x14ac:dyDescent="0.15">
      <c r="A214" s="2"/>
      <c r="B214" s="2"/>
      <c r="C214" s="2"/>
      <c r="D214" s="2"/>
      <c r="E214" s="10"/>
      <c r="F214" s="2"/>
      <c r="G214" s="2"/>
      <c r="H214" s="2"/>
      <c r="I214" s="2">
        <f>IF(C214&gt;=PASSING!$B$1*1.25,1,0)</f>
        <v>0</v>
      </c>
    </row>
    <row r="215" spans="1:9" x14ac:dyDescent="0.15">
      <c r="E215" s="10">
        <f t="shared" ref="E215:E255" si="0">IF(C215=0,0,D215/C215)</f>
        <v>0</v>
      </c>
      <c r="I215">
        <f>IF(C215&gt;=PASSING!$B$1*1.25,1,0)</f>
        <v>0</v>
      </c>
    </row>
    <row r="216" spans="1:9" x14ac:dyDescent="0.15">
      <c r="E216" s="10">
        <f t="shared" si="0"/>
        <v>0</v>
      </c>
      <c r="I216">
        <f>IF(C216&gt;=PASSING!$B$1*1.25,1,0)</f>
        <v>0</v>
      </c>
    </row>
    <row r="217" spans="1:9" x14ac:dyDescent="0.15">
      <c r="E217" s="10">
        <f t="shared" si="0"/>
        <v>0</v>
      </c>
      <c r="I217">
        <f>IF(C217&gt;=PASSING!$B$1*1.25,1,0)</f>
        <v>0</v>
      </c>
    </row>
    <row r="218" spans="1:9" x14ac:dyDescent="0.15">
      <c r="E218" s="10">
        <f t="shared" si="0"/>
        <v>0</v>
      </c>
      <c r="I218">
        <f>IF(C218&gt;=PASSING!$B$1*1.25,1,0)</f>
        <v>0</v>
      </c>
    </row>
    <row r="219" spans="1:9" x14ac:dyDescent="0.15">
      <c r="E219" s="10">
        <f t="shared" si="0"/>
        <v>0</v>
      </c>
      <c r="I219">
        <f>IF(C219&gt;=PASSING!$B$1*1.25,1,0)</f>
        <v>0</v>
      </c>
    </row>
    <row r="220" spans="1:9" x14ac:dyDescent="0.15">
      <c r="E220" s="10">
        <f t="shared" si="0"/>
        <v>0</v>
      </c>
      <c r="I220">
        <f>IF(C220&gt;=PASSING!$B$1*1.25,1,0)</f>
        <v>0</v>
      </c>
    </row>
    <row r="221" spans="1:9" x14ac:dyDescent="0.15">
      <c r="E221" s="10">
        <f t="shared" si="0"/>
        <v>0</v>
      </c>
      <c r="I221">
        <f>IF(C221&gt;=PASSING!$B$1*1.25,1,0)</f>
        <v>0</v>
      </c>
    </row>
    <row r="222" spans="1:9" x14ac:dyDescent="0.15">
      <c r="E222" s="10">
        <f t="shared" si="0"/>
        <v>0</v>
      </c>
      <c r="I222">
        <f>IF(C222&gt;=PASSING!$B$1*1.25,1,0)</f>
        <v>0</v>
      </c>
    </row>
    <row r="223" spans="1:9" x14ac:dyDescent="0.15">
      <c r="E223" s="10">
        <f t="shared" si="0"/>
        <v>0</v>
      </c>
      <c r="I223">
        <f>IF(C223&gt;=PASSING!$B$1*1.25,1,0)</f>
        <v>0</v>
      </c>
    </row>
    <row r="224" spans="1:9" x14ac:dyDescent="0.15">
      <c r="E224" s="10">
        <f t="shared" si="0"/>
        <v>0</v>
      </c>
      <c r="I224">
        <f>IF(C224&gt;=PASSING!$B$1*1.25,1,0)</f>
        <v>0</v>
      </c>
    </row>
    <row r="225" spans="5:9" x14ac:dyDescent="0.15">
      <c r="E225" s="10">
        <f t="shared" si="0"/>
        <v>0</v>
      </c>
      <c r="I225">
        <f>IF(C225&gt;=PASSING!$B$1*1.25,1,0)</f>
        <v>0</v>
      </c>
    </row>
    <row r="226" spans="5:9" x14ac:dyDescent="0.15">
      <c r="E226" s="10">
        <f t="shared" si="0"/>
        <v>0</v>
      </c>
      <c r="I226">
        <f>IF(C226&gt;=PASSING!$B$1*1.25,1,0)</f>
        <v>0</v>
      </c>
    </row>
    <row r="227" spans="5:9" x14ac:dyDescent="0.15">
      <c r="E227" s="10">
        <f t="shared" si="0"/>
        <v>0</v>
      </c>
      <c r="I227">
        <f>IF(C227&gt;=PASSING!$B$1*1.25,1,0)</f>
        <v>0</v>
      </c>
    </row>
    <row r="228" spans="5:9" x14ac:dyDescent="0.15">
      <c r="E228" s="10">
        <f t="shared" si="0"/>
        <v>0</v>
      </c>
      <c r="I228">
        <f>IF(C228&gt;=PASSING!$B$1*1.25,1,0)</f>
        <v>0</v>
      </c>
    </row>
    <row r="229" spans="5:9" x14ac:dyDescent="0.15">
      <c r="E229" s="10">
        <f t="shared" si="0"/>
        <v>0</v>
      </c>
      <c r="I229">
        <f>IF(C229&gt;=PASSING!$B$1*1.25,1,0)</f>
        <v>0</v>
      </c>
    </row>
    <row r="230" spans="5:9" x14ac:dyDescent="0.15">
      <c r="E230" s="10">
        <f t="shared" si="0"/>
        <v>0</v>
      </c>
      <c r="I230">
        <f>IF(C230&gt;=PASSING!$B$1*1.25,1,0)</f>
        <v>0</v>
      </c>
    </row>
    <row r="231" spans="5:9" x14ac:dyDescent="0.15">
      <c r="E231" s="10">
        <f t="shared" si="0"/>
        <v>0</v>
      </c>
      <c r="I231">
        <f>IF(C231&gt;=PASSING!$B$1*1.25,1,0)</f>
        <v>0</v>
      </c>
    </row>
    <row r="232" spans="5:9" x14ac:dyDescent="0.15">
      <c r="E232" s="10">
        <f t="shared" si="0"/>
        <v>0</v>
      </c>
      <c r="I232">
        <f>IF(C232&gt;=PASSING!$B$1*1.25,1,0)</f>
        <v>0</v>
      </c>
    </row>
    <row r="233" spans="5:9" x14ac:dyDescent="0.15">
      <c r="E233" s="10">
        <f t="shared" si="0"/>
        <v>0</v>
      </c>
      <c r="I233">
        <f>IF(C233&gt;=PASSING!$B$1*1.25,1,0)</f>
        <v>0</v>
      </c>
    </row>
    <row r="234" spans="5:9" x14ac:dyDescent="0.15">
      <c r="E234" s="10">
        <f t="shared" si="0"/>
        <v>0</v>
      </c>
      <c r="I234">
        <f>IF(C234&gt;=PASSING!$B$1*1.25,1,0)</f>
        <v>0</v>
      </c>
    </row>
    <row r="235" spans="5:9" x14ac:dyDescent="0.15">
      <c r="E235" s="10">
        <f t="shared" si="0"/>
        <v>0</v>
      </c>
      <c r="I235">
        <f>IF(C235&gt;=PASSING!$B$1*1.25,1,0)</f>
        <v>0</v>
      </c>
    </row>
    <row r="236" spans="5:9" x14ac:dyDescent="0.15">
      <c r="E236" s="10">
        <f t="shared" si="0"/>
        <v>0</v>
      </c>
      <c r="I236">
        <f>IF(C236&gt;=PASSING!$B$1*1.25,1,0)</f>
        <v>0</v>
      </c>
    </row>
    <row r="237" spans="5:9" x14ac:dyDescent="0.15">
      <c r="E237" s="10">
        <f t="shared" si="0"/>
        <v>0</v>
      </c>
      <c r="I237">
        <f>IF(C237&gt;=PASSING!$B$1*1.25,1,0)</f>
        <v>0</v>
      </c>
    </row>
    <row r="238" spans="5:9" x14ac:dyDescent="0.15">
      <c r="E238" s="10">
        <f t="shared" si="0"/>
        <v>0</v>
      </c>
      <c r="I238">
        <f>IF(C238&gt;=PASSING!$B$1*1.25,1,0)</f>
        <v>0</v>
      </c>
    </row>
    <row r="239" spans="5:9" x14ac:dyDescent="0.15">
      <c r="E239" s="10">
        <f t="shared" si="0"/>
        <v>0</v>
      </c>
      <c r="I239">
        <f>IF(C239&gt;=PASSING!$B$1*1.25,1,0)</f>
        <v>0</v>
      </c>
    </row>
    <row r="240" spans="5:9" x14ac:dyDescent="0.15">
      <c r="E240" s="10">
        <f t="shared" si="0"/>
        <v>0</v>
      </c>
      <c r="I240">
        <f>IF(C240&gt;=PASSING!$B$1*1.25,1,0)</f>
        <v>0</v>
      </c>
    </row>
    <row r="241" spans="5:9" x14ac:dyDescent="0.15">
      <c r="E241" s="10">
        <f t="shared" si="0"/>
        <v>0</v>
      </c>
      <c r="I241">
        <f>IF(C241&gt;=PASSING!$B$1*1.25,1,0)</f>
        <v>0</v>
      </c>
    </row>
    <row r="242" spans="5:9" x14ac:dyDescent="0.15">
      <c r="E242" s="10">
        <f t="shared" si="0"/>
        <v>0</v>
      </c>
      <c r="I242">
        <f>IF(C242&gt;=PASSING!$B$1*1.25,1,0)</f>
        <v>0</v>
      </c>
    </row>
    <row r="243" spans="5:9" x14ac:dyDescent="0.15">
      <c r="E243" s="10">
        <f t="shared" si="0"/>
        <v>0</v>
      </c>
      <c r="I243">
        <f>IF(C243&gt;=PASSING!$B$1*1.25,1,0)</f>
        <v>0</v>
      </c>
    </row>
    <row r="244" spans="5:9" x14ac:dyDescent="0.15">
      <c r="E244" s="10">
        <f t="shared" si="0"/>
        <v>0</v>
      </c>
      <c r="I244">
        <f>IF(C244&gt;=PASSING!$B$1*1.25,1,0)</f>
        <v>0</v>
      </c>
    </row>
    <row r="245" spans="5:9" x14ac:dyDescent="0.15">
      <c r="E245" s="10">
        <f t="shared" si="0"/>
        <v>0</v>
      </c>
      <c r="I245">
        <f>IF(C245&gt;=PASSING!$B$1*1.25,1,0)</f>
        <v>0</v>
      </c>
    </row>
    <row r="246" spans="5:9" x14ac:dyDescent="0.15">
      <c r="E246" s="10">
        <f t="shared" si="0"/>
        <v>0</v>
      </c>
      <c r="I246">
        <f>IF(C246&gt;=PASSING!$B$1*1.25,1,0)</f>
        <v>0</v>
      </c>
    </row>
    <row r="247" spans="5:9" x14ac:dyDescent="0.15">
      <c r="E247" s="10">
        <f t="shared" si="0"/>
        <v>0</v>
      </c>
      <c r="I247">
        <f>IF(C247&gt;=PASSING!$B$1*1.25,1,0)</f>
        <v>0</v>
      </c>
    </row>
    <row r="248" spans="5:9" x14ac:dyDescent="0.15">
      <c r="E248" s="10">
        <f t="shared" si="0"/>
        <v>0</v>
      </c>
      <c r="I248">
        <f>IF(C248&gt;=PASSING!$B$1*1.25,1,0)</f>
        <v>0</v>
      </c>
    </row>
    <row r="249" spans="5:9" x14ac:dyDescent="0.15">
      <c r="E249" s="10">
        <f t="shared" si="0"/>
        <v>0</v>
      </c>
      <c r="I249">
        <f>IF(C249&gt;=PASSING!$B$1*1.25,1,0)</f>
        <v>0</v>
      </c>
    </row>
    <row r="250" spans="5:9" x14ac:dyDescent="0.15">
      <c r="E250" s="10">
        <f t="shared" si="0"/>
        <v>0</v>
      </c>
      <c r="I250">
        <f>IF(C250&gt;=PASSING!$B$1*1.25,1,0)</f>
        <v>0</v>
      </c>
    </row>
    <row r="251" spans="5:9" x14ac:dyDescent="0.15">
      <c r="E251" s="10">
        <f t="shared" si="0"/>
        <v>0</v>
      </c>
      <c r="I251">
        <f>IF(C251&gt;=PASSING!$B$1*1.25,1,0)</f>
        <v>0</v>
      </c>
    </row>
    <row r="252" spans="5:9" x14ac:dyDescent="0.15">
      <c r="E252" s="10">
        <f t="shared" si="0"/>
        <v>0</v>
      </c>
      <c r="I252">
        <f>IF(C252&gt;=PASSING!$B$1*1.25,1,0)</f>
        <v>0</v>
      </c>
    </row>
    <row r="253" spans="5:9" x14ac:dyDescent="0.15">
      <c r="E253" s="10">
        <f t="shared" si="0"/>
        <v>0</v>
      </c>
      <c r="I253">
        <f>IF(C253&gt;=PASSING!$B$1*1.25,1,0)</f>
        <v>0</v>
      </c>
    </row>
    <row r="254" spans="5:9" x14ac:dyDescent="0.15">
      <c r="E254" s="10">
        <f t="shared" si="0"/>
        <v>0</v>
      </c>
      <c r="I254">
        <f>IF(C254&gt;=PASSING!$B$1*1.25,1,0)</f>
        <v>0</v>
      </c>
    </row>
    <row r="255" spans="5:9" x14ac:dyDescent="0.15">
      <c r="E255" s="10">
        <f t="shared" si="0"/>
        <v>0</v>
      </c>
      <c r="I255">
        <f>IF(C255&gt;=PASSING!$B$1*1.25,1,0)</f>
        <v>0</v>
      </c>
    </row>
    <row r="259" spans="1:9" x14ac:dyDescent="0.15">
      <c r="E259" s="10">
        <f t="shared" ref="E259:E269" si="1">IF(C259=0,0,D259/C259)</f>
        <v>0</v>
      </c>
      <c r="I259">
        <f>IF(C259&gt;=PASSING!$B$1,1,0)</f>
        <v>0</v>
      </c>
    </row>
    <row r="260" spans="1:9" x14ac:dyDescent="0.15">
      <c r="E260" s="10">
        <f t="shared" si="1"/>
        <v>0</v>
      </c>
      <c r="I260">
        <f>IF(C260&gt;=PASSING!$B$1,1,0)</f>
        <v>0</v>
      </c>
    </row>
    <row r="261" spans="1:9" x14ac:dyDescent="0.15">
      <c r="E261" s="10">
        <f t="shared" si="1"/>
        <v>0</v>
      </c>
      <c r="I261">
        <f>IF(C261&gt;=PASSING!$B$1,1,0)</f>
        <v>0</v>
      </c>
    </row>
    <row r="262" spans="1:9" x14ac:dyDescent="0.15">
      <c r="E262" s="10">
        <f t="shared" si="1"/>
        <v>0</v>
      </c>
      <c r="I262">
        <f>IF(C262&gt;=PASSING!$B$1,1,0)</f>
        <v>0</v>
      </c>
    </row>
    <row r="263" spans="1:9" x14ac:dyDescent="0.15">
      <c r="E263" s="10">
        <f t="shared" si="1"/>
        <v>0</v>
      </c>
      <c r="I263">
        <f>IF(C263&gt;=PASSING!$B$1,1,0)</f>
        <v>0</v>
      </c>
    </row>
    <row r="264" spans="1:9" x14ac:dyDescent="0.15">
      <c r="E264" s="10">
        <f t="shared" si="1"/>
        <v>0</v>
      </c>
      <c r="I264">
        <f>IF(C264&gt;=PASSING!$B$1,1,0)</f>
        <v>0</v>
      </c>
    </row>
    <row r="265" spans="1:9" x14ac:dyDescent="0.15">
      <c r="E265" s="10">
        <f t="shared" si="1"/>
        <v>0</v>
      </c>
      <c r="I265">
        <f>IF(C265&gt;=PASSING!$B$1,1,0)</f>
        <v>0</v>
      </c>
    </row>
    <row r="266" spans="1:9" x14ac:dyDescent="0.15">
      <c r="E266" s="10">
        <f t="shared" si="1"/>
        <v>0</v>
      </c>
      <c r="I266">
        <f>IF(C266&gt;=PASSING!$B$1,1,0)</f>
        <v>0</v>
      </c>
    </row>
    <row r="267" spans="1:9" x14ac:dyDescent="0.15">
      <c r="E267" s="10">
        <f t="shared" si="1"/>
        <v>0</v>
      </c>
      <c r="I267">
        <f>IF(C267&gt;=PASSING!$B$1,1,0)</f>
        <v>0</v>
      </c>
    </row>
    <row r="268" spans="1:9" x14ac:dyDescent="0.15">
      <c r="E268" s="10">
        <f t="shared" si="1"/>
        <v>0</v>
      </c>
      <c r="I268">
        <f>IF(C268&gt;=PASSING!$B$1,1,0)</f>
        <v>0</v>
      </c>
    </row>
    <row r="269" spans="1:9" x14ac:dyDescent="0.15">
      <c r="E269" s="10">
        <f t="shared" si="1"/>
        <v>0</v>
      </c>
      <c r="I269">
        <f>IF(C269&gt;=PASSING!$B$1,1,0)</f>
        <v>0</v>
      </c>
    </row>
    <row r="272" spans="1:9" x14ac:dyDescent="0.15">
      <c r="A272" s="2" t="s">
        <v>123</v>
      </c>
    </row>
    <row r="273" spans="1:8" x14ac:dyDescent="0.15">
      <c r="A273" s="112" t="str">
        <f>'[3]Cumulative Stats'!A147</f>
        <v>Ford</v>
      </c>
      <c r="B273" s="112" t="str">
        <f>'[3]Cumulative Stats'!B147</f>
        <v>Chi</v>
      </c>
      <c r="C273" s="112">
        <f>'[3]Cumulative Stats'!C147</f>
        <v>28</v>
      </c>
      <c r="D273" s="112">
        <f>'[3]Cumulative Stats'!D147</f>
        <v>614</v>
      </c>
      <c r="E273" s="112">
        <f>'[3]Cumulative Stats'!E147</f>
        <v>21.928571428571427</v>
      </c>
      <c r="F273" s="112">
        <f>'[3]Cumulative Stats'!F147</f>
        <v>41</v>
      </c>
      <c r="G273" s="112">
        <f>'[3]Cumulative Stats'!G147</f>
        <v>0</v>
      </c>
      <c r="H273" s="112">
        <f>'[3]Cumulative Stats'!H147</f>
        <v>0</v>
      </c>
    </row>
    <row r="274" spans="1:8" x14ac:dyDescent="0.15">
      <c r="A274" s="112" t="str">
        <f>'[8]Cumulative Stats'!A149</f>
        <v>Ford</v>
      </c>
      <c r="B274" s="112" t="str">
        <f>'[8]Cumulative Stats'!B149</f>
        <v>Mem</v>
      </c>
      <c r="C274" s="112">
        <f>'[8]Cumulative Stats'!C149</f>
        <v>5</v>
      </c>
      <c r="D274" s="112">
        <f>'[8]Cumulative Stats'!D149</f>
        <v>94</v>
      </c>
      <c r="E274" s="112">
        <f>'[8]Cumulative Stats'!E149</f>
        <v>18.8</v>
      </c>
      <c r="F274" s="112">
        <f>'[8]Cumulative Stats'!F149</f>
        <v>22</v>
      </c>
      <c r="G274" s="112">
        <f>'[8]Cumulative Stats'!G149</f>
        <v>0</v>
      </c>
      <c r="H274" s="112">
        <f>'[8]Cumulative Stats'!H149</f>
        <v>0</v>
      </c>
    </row>
    <row r="275" spans="1:8" x14ac:dyDescent="0.15">
      <c r="C275">
        <f>+C274+C273</f>
        <v>33</v>
      </c>
      <c r="D275">
        <f>+D274+D273</f>
        <v>708</v>
      </c>
      <c r="F275">
        <f>MAX(F273:F274)</f>
        <v>41</v>
      </c>
      <c r="G275">
        <f>+G274+G273</f>
        <v>0</v>
      </c>
      <c r="H275">
        <f>+H274+H273</f>
        <v>0</v>
      </c>
    </row>
    <row r="277" spans="1:8" x14ac:dyDescent="0.15">
      <c r="A277" s="112" t="str">
        <f>'[1]Cumulative Stats'!A151</f>
        <v>Hickman</v>
      </c>
      <c r="B277" s="112" t="str">
        <f>'[1]Cumulative Stats'!B151</f>
        <v>Arz</v>
      </c>
      <c r="C277" s="112">
        <f>'[1]Cumulative Stats'!C151</f>
        <v>0</v>
      </c>
      <c r="D277" s="112">
        <f>'[1]Cumulative Stats'!D151</f>
        <v>0</v>
      </c>
      <c r="E277" s="10">
        <f t="shared" ref="E277:E279" si="2">IF(C277=0,0,D277/C277)</f>
        <v>0</v>
      </c>
      <c r="F277" s="112">
        <f>'[1]Cumulative Stats'!F151</f>
        <v>0</v>
      </c>
      <c r="G277" s="112">
        <f>'[1]Cumulative Stats'!G151</f>
        <v>0</v>
      </c>
      <c r="H277" s="112">
        <f>'[1]Cumulative Stats'!H151</f>
        <v>0</v>
      </c>
    </row>
    <row r="278" spans="1:8" x14ac:dyDescent="0.15">
      <c r="A278" s="112" t="str">
        <f>'[2]Cumulative Stats'!A150</f>
        <v>Hickman</v>
      </c>
      <c r="B278" s="112" t="str">
        <f>'[2]Cumulative Stats'!B150</f>
        <v>Bir</v>
      </c>
      <c r="C278" s="112">
        <f>'[2]Cumulative Stats'!C150</f>
        <v>0</v>
      </c>
      <c r="D278" s="112">
        <f>'[2]Cumulative Stats'!D150</f>
        <v>0</v>
      </c>
      <c r="E278" s="10">
        <f t="shared" si="2"/>
        <v>0</v>
      </c>
      <c r="F278" s="112">
        <f>'[2]Cumulative Stats'!F150</f>
        <v>0</v>
      </c>
      <c r="G278" s="112">
        <f>'[2]Cumulative Stats'!G150</f>
        <v>0</v>
      </c>
      <c r="H278" s="112">
        <f>'[2]Cumulative Stats'!H150</f>
        <v>0</v>
      </c>
    </row>
    <row r="279" spans="1:8" x14ac:dyDescent="0.15">
      <c r="C279">
        <f>+C278+C277</f>
        <v>0</v>
      </c>
      <c r="D279">
        <f>+D278+D277</f>
        <v>0</v>
      </c>
      <c r="E279" s="10">
        <f t="shared" si="2"/>
        <v>0</v>
      </c>
      <c r="F279">
        <f>MAX(F277:F278)</f>
        <v>0</v>
      </c>
      <c r="G279">
        <f>+G278+G277</f>
        <v>0</v>
      </c>
      <c r="H279">
        <f>+H278+H277</f>
        <v>0</v>
      </c>
    </row>
    <row r="281" spans="1:8" x14ac:dyDescent="0.15">
      <c r="A281" s="112" t="str">
        <f>'[5]Cumulative Stats'!A156</f>
        <v>Rush</v>
      </c>
      <c r="B281" s="112" t="str">
        <f>'[5]Cumulative Stats'!B156</f>
        <v>Hou</v>
      </c>
      <c r="C281" s="112">
        <f>'[5]Cumulative Stats'!C156</f>
        <v>4</v>
      </c>
      <c r="D281" s="112">
        <f>'[5]Cumulative Stats'!D156</f>
        <v>93</v>
      </c>
      <c r="E281" s="112">
        <f>'[5]Cumulative Stats'!E156</f>
        <v>23.25</v>
      </c>
      <c r="F281" s="112">
        <f>'[5]Cumulative Stats'!F156</f>
        <v>29</v>
      </c>
      <c r="G281" s="112">
        <f>'[5]Cumulative Stats'!G156</f>
        <v>0</v>
      </c>
      <c r="H281" s="112">
        <f>'[5]Cumulative Stats'!H156</f>
        <v>0</v>
      </c>
    </row>
    <row r="282" spans="1:8" x14ac:dyDescent="0.15">
      <c r="A282" s="112" t="str">
        <f>'[16]Cumulative Stats'!A152</f>
        <v>Rush</v>
      </c>
      <c r="B282" s="112" t="str">
        <f>'[16]Cumulative Stats'!B152</f>
        <v>SA</v>
      </c>
      <c r="C282" s="112">
        <f>'[16]Cumulative Stats'!C152</f>
        <v>2</v>
      </c>
      <c r="D282" s="112">
        <f>'[16]Cumulative Stats'!D152</f>
        <v>108</v>
      </c>
      <c r="E282" s="112">
        <f>'[16]Cumulative Stats'!E152</f>
        <v>54</v>
      </c>
      <c r="F282" s="112">
        <f>'[16]Cumulative Stats'!F152</f>
        <v>57</v>
      </c>
      <c r="G282" s="112">
        <f>'[16]Cumulative Stats'!G152</f>
        <v>0</v>
      </c>
      <c r="H282" s="112">
        <f>'[16]Cumulative Stats'!H152</f>
        <v>0</v>
      </c>
    </row>
    <row r="283" spans="1:8" x14ac:dyDescent="0.15">
      <c r="C283">
        <f>+C282+C281</f>
        <v>6</v>
      </c>
      <c r="D283">
        <f>+D282+D281</f>
        <v>201</v>
      </c>
      <c r="E283">
        <f>+D283/C283</f>
        <v>33.5</v>
      </c>
      <c r="F283">
        <f>MAX(F281:F282)</f>
        <v>57</v>
      </c>
      <c r="G283">
        <f>+G282+G281</f>
        <v>0</v>
      </c>
      <c r="H283">
        <f>+H282+H281</f>
        <v>0</v>
      </c>
    </row>
    <row r="285" spans="1:8" x14ac:dyDescent="0.15">
      <c r="A285" s="43" t="s">
        <v>159</v>
      </c>
      <c r="B285" s="43" t="s">
        <v>158</v>
      </c>
      <c r="C285" s="43">
        <v>1</v>
      </c>
      <c r="D285" s="43">
        <v>5</v>
      </c>
      <c r="E285" s="10">
        <f t="shared" ref="E285:E286" si="3">IF(C285=0,0,D285/C285)</f>
        <v>5</v>
      </c>
      <c r="F285" s="43">
        <v>5</v>
      </c>
      <c r="G285" s="43">
        <v>0</v>
      </c>
      <c r="H285" s="43">
        <v>1</v>
      </c>
    </row>
    <row r="286" spans="1:8" x14ac:dyDescent="0.15">
      <c r="A286" s="43" t="s">
        <v>159</v>
      </c>
      <c r="B286" s="43" t="s">
        <v>81</v>
      </c>
      <c r="C286" s="43">
        <v>0</v>
      </c>
      <c r="D286" s="43">
        <v>0</v>
      </c>
      <c r="E286" s="10">
        <f t="shared" si="3"/>
        <v>0</v>
      </c>
      <c r="F286" s="43">
        <v>0</v>
      </c>
      <c r="G286" s="43">
        <v>0</v>
      </c>
      <c r="H286" s="43">
        <v>0</v>
      </c>
    </row>
    <row r="287" spans="1:8" x14ac:dyDescent="0.15">
      <c r="C287">
        <f>+C286+C285</f>
        <v>1</v>
      </c>
      <c r="D287">
        <f>+D286+D285</f>
        <v>5</v>
      </c>
      <c r="F287">
        <f>MAX(F285:F286)</f>
        <v>5</v>
      </c>
      <c r="G287">
        <f>+G286+G285</f>
        <v>0</v>
      </c>
      <c r="H287">
        <f>+H286+H285</f>
        <v>1</v>
      </c>
    </row>
  </sheetData>
  <sortState xmlns:xlrd2="http://schemas.microsoft.com/office/spreadsheetml/2017/richdata2" ref="A2:I207">
    <sortCondition descending="1" ref="I2:I207"/>
    <sortCondition descending="1" ref="E2:E207"/>
    <sortCondition descending="1" ref="C2:C207"/>
  </sortState>
  <phoneticPr fontId="2" type="noConversion"/>
  <conditionalFormatting sqref="A2:I2 A4:I12">
    <cfRule type="expression" dxfId="11" priority="2">
      <formula>MOD(ROW(),1)=0</formula>
    </cfRule>
  </conditionalFormatting>
  <conditionalFormatting sqref="A3:I3">
    <cfRule type="expression" dxfId="10" priority="1">
      <formula>MOD(ROW(),1)=0</formula>
    </cfRule>
  </conditionalFormatting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3" name="Button 1">
              <controlPr defaultSize="0" print="0" autoFill="0" autoPict="0" macro="[0]!KickoffRet">
                <anchor moveWithCells="1" sizeWithCells="1">
                  <from>
                    <xdr:col>10</xdr:col>
                    <xdr:colOff>381000</xdr:colOff>
                    <xdr:row>1</xdr:row>
                    <xdr:rowOff>63500</xdr:rowOff>
                  </from>
                  <to>
                    <xdr:col>11</xdr:col>
                    <xdr:colOff>622300</xdr:colOff>
                    <xdr:row>8</xdr:row>
                    <xdr:rowOff>63500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TEAM OFFENSE</vt:lpstr>
      <vt:lpstr>TEAM DEFENSE</vt:lpstr>
      <vt:lpstr>PASSING</vt:lpstr>
      <vt:lpstr>RUSH-REC</vt:lpstr>
      <vt:lpstr>INTS-SACKS</vt:lpstr>
      <vt:lpstr>FGS - KO</vt:lpstr>
      <vt:lpstr>PUNTING</vt:lpstr>
      <vt:lpstr>PUNT RETURNS</vt:lpstr>
      <vt:lpstr>KICKOFF RETURNS</vt:lpstr>
      <vt:lpstr>LEADERS</vt:lpstr>
      <vt:lpstr>Conversions</vt:lpstr>
      <vt:lpstr>Sheet1</vt:lpstr>
      <vt:lpstr>LEADERS!Print_Area</vt:lpstr>
      <vt:lpstr>PASSING!Print_Area</vt:lpstr>
      <vt:lpstr>'TEAM OFFENSE'!Print_Area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Mark Zarb</cp:lastModifiedBy>
  <cp:lastPrinted>2024-08-04T16:46:07Z</cp:lastPrinted>
  <dcterms:created xsi:type="dcterms:W3CDTF">2005-12-19T17:13:54Z</dcterms:created>
  <dcterms:modified xsi:type="dcterms:W3CDTF">2024-08-18T21:53:57Z</dcterms:modified>
</cp:coreProperties>
</file>