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rkzarb/Documents/Files/Football/"/>
    </mc:Choice>
  </mc:AlternateContent>
  <xr:revisionPtr revIDLastSave="0" documentId="13_ncr:1_{F9228C0A-FB79-A949-B21A-617147A04585}" xr6:coauthVersionLast="47" xr6:coauthVersionMax="47" xr10:uidLastSave="{00000000-0000-0000-0000-000000000000}"/>
  <bookViews>
    <workbookView xWindow="0" yWindow="660" windowWidth="34560" windowHeight="21680" xr2:uid="{2A6E18FB-1BEF-5442-BC76-C0882B69ED34}"/>
  </bookViews>
  <sheets>
    <sheet name="Calculator" sheetId="1" r:id="rId1"/>
    <sheet name="Instructions" sheetId="2" r:id="rId2"/>
    <sheet name="Sample Output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O3" i="1" l="1"/>
  <c r="T41" i="1"/>
  <c r="T40" i="1"/>
  <c r="T39" i="1"/>
  <c r="T38" i="1"/>
  <c r="T37" i="1"/>
  <c r="T36" i="1"/>
  <c r="T35" i="1"/>
  <c r="B35" i="1"/>
  <c r="T34" i="1"/>
  <c r="G34" i="1"/>
  <c r="D34" i="1"/>
  <c r="T33" i="1"/>
  <c r="T32" i="1"/>
  <c r="T31" i="1"/>
  <c r="F31" i="1"/>
  <c r="D31" i="1"/>
  <c r="C31" i="1"/>
  <c r="T30" i="1"/>
  <c r="H30" i="1"/>
  <c r="G30" i="1"/>
  <c r="T29" i="1"/>
  <c r="X28" i="1"/>
  <c r="T28" i="1"/>
  <c r="H28" i="1"/>
  <c r="X27" i="1"/>
  <c r="T27" i="1"/>
  <c r="G27" i="1"/>
  <c r="F27" i="1"/>
  <c r="C27" i="1"/>
  <c r="X26" i="1"/>
  <c r="T26" i="1"/>
  <c r="C26" i="1"/>
  <c r="B26" i="1"/>
  <c r="X25" i="1"/>
  <c r="T25" i="1"/>
  <c r="X24" i="1"/>
  <c r="T24" i="1"/>
  <c r="X23" i="1"/>
  <c r="T23" i="1"/>
  <c r="H23" i="1"/>
  <c r="G23" i="1"/>
  <c r="X22" i="1"/>
  <c r="T22" i="1"/>
  <c r="H22" i="1"/>
  <c r="G22" i="1"/>
  <c r="T21" i="1"/>
  <c r="D21" i="1"/>
  <c r="B21" i="1"/>
  <c r="T20" i="1"/>
  <c r="T19" i="1"/>
  <c r="H19" i="1"/>
  <c r="G19" i="1"/>
  <c r="T18" i="1"/>
  <c r="D18" i="1"/>
  <c r="C18" i="1"/>
  <c r="B18" i="1"/>
  <c r="T17" i="1"/>
  <c r="T16" i="1"/>
  <c r="T15" i="1"/>
  <c r="G15" i="1"/>
  <c r="F15" i="1"/>
  <c r="D15" i="1"/>
  <c r="T14" i="1"/>
  <c r="B14" i="1"/>
  <c r="T13" i="1"/>
  <c r="S13" i="1"/>
  <c r="T12" i="1"/>
  <c r="S12" i="1"/>
  <c r="T11" i="1"/>
  <c r="S11" i="1"/>
  <c r="H11" i="1"/>
  <c r="G11" i="1"/>
  <c r="T10" i="1"/>
  <c r="S10" i="1"/>
  <c r="H10" i="1"/>
  <c r="G10" i="1"/>
  <c r="F10" i="1"/>
  <c r="T9" i="1"/>
  <c r="S9" i="1"/>
  <c r="H9" i="1"/>
  <c r="G9" i="1"/>
  <c r="F9" i="1"/>
  <c r="T8" i="1"/>
  <c r="S8" i="1"/>
  <c r="G8" i="1"/>
  <c r="F8" i="1"/>
  <c r="D8" i="1"/>
  <c r="T7" i="1"/>
  <c r="S7" i="1"/>
  <c r="D7" i="1"/>
  <c r="C7" i="1"/>
  <c r="B7" i="1"/>
  <c r="T6" i="1"/>
  <c r="S6" i="1"/>
  <c r="B3" i="1"/>
  <c r="B10" i="1"/>
  <c r="B2" i="1"/>
  <c r="G40" i="1"/>
  <c r="B1" i="1"/>
  <c r="O1" i="1" l="1"/>
  <c r="N1" i="1"/>
  <c r="B6" i="1"/>
  <c r="F7" i="1"/>
  <c r="H8" i="1"/>
  <c r="C14" i="1"/>
  <c r="H15" i="1"/>
  <c r="F18" i="1"/>
  <c r="F21" i="1"/>
  <c r="D26" i="1"/>
  <c r="H27" i="1"/>
  <c r="H31" i="1"/>
  <c r="C35" i="1"/>
  <c r="C6" i="1"/>
  <c r="G7" i="1"/>
  <c r="V7" i="1" s="1"/>
  <c r="B13" i="1"/>
  <c r="D14" i="1"/>
  <c r="B17" i="1"/>
  <c r="G18" i="1"/>
  <c r="B20" i="1"/>
  <c r="G21" i="1"/>
  <c r="C25" i="1"/>
  <c r="G26" i="1"/>
  <c r="B32" i="1"/>
  <c r="D35" i="1"/>
  <c r="D6" i="1"/>
  <c r="H7" i="1"/>
  <c r="C13" i="1"/>
  <c r="F14" i="1"/>
  <c r="C17" i="1"/>
  <c r="H18" i="1"/>
  <c r="C20" i="1"/>
  <c r="H21" i="1"/>
  <c r="D25" i="1"/>
  <c r="H26" i="1"/>
  <c r="C29" i="1"/>
  <c r="D32" i="1"/>
  <c r="G35" i="1"/>
  <c r="F6" i="1"/>
  <c r="B12" i="1"/>
  <c r="D13" i="1"/>
  <c r="G14" i="1"/>
  <c r="D17" i="1"/>
  <c r="D20" i="1"/>
  <c r="B24" i="1"/>
  <c r="F25" i="1"/>
  <c r="D29" i="1"/>
  <c r="F32" i="1"/>
  <c r="B36" i="1"/>
  <c r="B37" i="1"/>
  <c r="C41" i="1"/>
  <c r="G6" i="1"/>
  <c r="C12" i="1"/>
  <c r="F13" i="1"/>
  <c r="H14" i="1"/>
  <c r="B16" i="1"/>
  <c r="F17" i="1"/>
  <c r="F20" i="1"/>
  <c r="D24" i="1"/>
  <c r="H25" i="1"/>
  <c r="F29" i="1"/>
  <c r="G32" i="1"/>
  <c r="B33" i="1"/>
  <c r="D36" i="1"/>
  <c r="C37" i="1"/>
  <c r="D41" i="1"/>
  <c r="H6" i="1"/>
  <c r="B11" i="1"/>
  <c r="D12" i="1"/>
  <c r="G13" i="1"/>
  <c r="C16" i="1"/>
  <c r="G17" i="1"/>
  <c r="B19" i="1"/>
  <c r="G20" i="1"/>
  <c r="F24" i="1"/>
  <c r="B28" i="1"/>
  <c r="G29" i="1"/>
  <c r="D33" i="1"/>
  <c r="F36" i="1"/>
  <c r="D37" i="1"/>
  <c r="B38" i="1"/>
  <c r="D39" i="1"/>
  <c r="B40" i="1"/>
  <c r="B9" i="1"/>
  <c r="C11" i="1"/>
  <c r="V11" i="1" s="1"/>
  <c r="F12" i="1"/>
  <c r="H13" i="1"/>
  <c r="D16" i="1"/>
  <c r="C19" i="1"/>
  <c r="H20" i="1"/>
  <c r="B22" i="1"/>
  <c r="B23" i="1"/>
  <c r="G24" i="1"/>
  <c r="D28" i="1"/>
  <c r="H29" i="1"/>
  <c r="B30" i="1"/>
  <c r="G33" i="1"/>
  <c r="G36" i="1"/>
  <c r="G37" i="1"/>
  <c r="D38" i="1"/>
  <c r="G39" i="1"/>
  <c r="H41" i="1"/>
  <c r="F40" i="1"/>
  <c r="C39" i="1"/>
  <c r="H35" i="1"/>
  <c r="F34" i="1"/>
  <c r="C33" i="1"/>
  <c r="G41" i="1"/>
  <c r="D40" i="1"/>
  <c r="B39" i="1"/>
  <c r="F41" i="1"/>
  <c r="C40" i="1"/>
  <c r="H36" i="1"/>
  <c r="F35" i="1"/>
  <c r="C34" i="1"/>
  <c r="B41" i="1"/>
  <c r="H38" i="1"/>
  <c r="F37" i="1"/>
  <c r="C36" i="1"/>
  <c r="H32" i="1"/>
  <c r="G31" i="1"/>
  <c r="D30" i="1"/>
  <c r="B29" i="1"/>
  <c r="C28" i="1"/>
  <c r="D27" i="1"/>
  <c r="F26" i="1"/>
  <c r="G25" i="1"/>
  <c r="H24" i="1"/>
  <c r="H40" i="1"/>
  <c r="F39" i="1"/>
  <c r="C38" i="1"/>
  <c r="H34" i="1"/>
  <c r="F33" i="1"/>
  <c r="C32" i="1"/>
  <c r="B31" i="1"/>
  <c r="B25" i="1"/>
  <c r="C24" i="1"/>
  <c r="D23" i="1"/>
  <c r="F22" i="1"/>
  <c r="C21" i="1"/>
  <c r="H17" i="1"/>
  <c r="F16" i="1"/>
  <c r="C15" i="1"/>
  <c r="B8" i="1"/>
  <c r="C9" i="1"/>
  <c r="V9" i="1" s="1"/>
  <c r="C10" i="1"/>
  <c r="V10" i="1" s="1"/>
  <c r="D11" i="1"/>
  <c r="G12" i="1"/>
  <c r="G16" i="1"/>
  <c r="D19" i="1"/>
  <c r="C22" i="1"/>
  <c r="C23" i="1"/>
  <c r="F28" i="1"/>
  <c r="C30" i="1"/>
  <c r="H33" i="1"/>
  <c r="H37" i="1"/>
  <c r="F38" i="1"/>
  <c r="H39" i="1"/>
  <c r="C8" i="1"/>
  <c r="V8" i="1" s="1"/>
  <c r="D9" i="1"/>
  <c r="D10" i="1"/>
  <c r="F11" i="1"/>
  <c r="H12" i="1"/>
  <c r="B15" i="1"/>
  <c r="H16" i="1"/>
  <c r="F19" i="1"/>
  <c r="D22" i="1"/>
  <c r="F23" i="1"/>
  <c r="B27" i="1"/>
  <c r="G28" i="1"/>
  <c r="F30" i="1"/>
  <c r="B34" i="1"/>
  <c r="G38" i="1"/>
  <c r="T3" i="1" l="1"/>
  <c r="S3" i="1"/>
  <c r="S4" i="1" s="1"/>
  <c r="R3" i="1"/>
  <c r="R4" i="1" s="1"/>
  <c r="W3" i="1"/>
  <c r="V3" i="1"/>
  <c r="V4" i="1" s="1"/>
  <c r="U3" i="1"/>
  <c r="U4" i="1" s="1"/>
  <c r="V6" i="1"/>
  <c r="V13" i="1"/>
  <c r="V12" i="1"/>
  <c r="U2" i="1" l="1"/>
  <c r="V2" i="1"/>
  <c r="R2" i="1"/>
  <c r="S2" i="1"/>
  <c r="Y2" i="1" l="1"/>
  <c r="W2" i="1"/>
  <c r="T2" i="1"/>
  <c r="Y1" i="1"/>
  <c r="Y3" i="1" l="1"/>
  <c r="Y4" i="1" s="1"/>
  <c r="Z2" i="1" l="1"/>
  <c r="Z3" i="1"/>
  <c r="Z1" i="1"/>
  <c r="I40" i="1" l="1"/>
  <c r="I34" i="1"/>
  <c r="I14" i="1"/>
  <c r="I18" i="1"/>
  <c r="I41" i="1"/>
  <c r="I21" i="1"/>
  <c r="I31" i="1"/>
  <c r="I15" i="1"/>
  <c r="I29" i="1"/>
  <c r="I39" i="1"/>
  <c r="I33" i="1"/>
  <c r="I35" i="1"/>
  <c r="I30" i="1"/>
  <c r="I36" i="1"/>
  <c r="I19" i="1"/>
  <c r="I24" i="1"/>
  <c r="I22" i="1"/>
  <c r="I32" i="1"/>
  <c r="I26" i="1"/>
  <c r="I16" i="1"/>
  <c r="I17" i="1"/>
  <c r="I6" i="1"/>
  <c r="I37" i="1"/>
  <c r="I8" i="1"/>
  <c r="I20" i="1"/>
  <c r="I12" i="1"/>
  <c r="I9" i="1"/>
  <c r="I7" i="1"/>
  <c r="I27" i="1"/>
  <c r="I23" i="1"/>
  <c r="I38" i="1"/>
  <c r="I28" i="1"/>
  <c r="I10" i="1"/>
  <c r="I11" i="1"/>
  <c r="I25" i="1"/>
  <c r="I13" i="1"/>
  <c r="V50" i="1" l="1"/>
  <c r="P8" i="1"/>
  <c r="L8" i="1"/>
  <c r="N8" i="1" s="1"/>
  <c r="K8" i="1"/>
  <c r="M8" i="1" s="1"/>
  <c r="V77" i="1"/>
  <c r="P35" i="1"/>
  <c r="L35" i="1"/>
  <c r="N35" i="1" s="1"/>
  <c r="K35" i="1"/>
  <c r="M35" i="1" s="1"/>
  <c r="K17" i="1"/>
  <c r="M17" i="1" s="1"/>
  <c r="V59" i="1"/>
  <c r="P17" i="1"/>
  <c r="L17" i="1"/>
  <c r="N17" i="1" s="1"/>
  <c r="V73" i="1"/>
  <c r="K31" i="1"/>
  <c r="M31" i="1" s="1"/>
  <c r="P31" i="1"/>
  <c r="L31" i="1"/>
  <c r="N31" i="1" s="1"/>
  <c r="P33" i="1"/>
  <c r="V75" i="1"/>
  <c r="L33" i="1"/>
  <c r="N33" i="1" s="1"/>
  <c r="K33" i="1"/>
  <c r="M33" i="1" s="1"/>
  <c r="O33" i="1" s="1"/>
  <c r="P28" i="1"/>
  <c r="V70" i="1"/>
  <c r="L28" i="1"/>
  <c r="N28" i="1" s="1"/>
  <c r="K28" i="1"/>
  <c r="M28" i="1" s="1"/>
  <c r="P21" i="1"/>
  <c r="V63" i="1"/>
  <c r="L21" i="1"/>
  <c r="N21" i="1" s="1"/>
  <c r="K21" i="1"/>
  <c r="M21" i="1" s="1"/>
  <c r="O21" i="1" s="1"/>
  <c r="V55" i="1"/>
  <c r="P13" i="1"/>
  <c r="L13" i="1"/>
  <c r="N13" i="1" s="1"/>
  <c r="K13" i="1"/>
  <c r="M13" i="1" s="1"/>
  <c r="K6" i="1"/>
  <c r="P6" i="1"/>
  <c r="V48" i="1"/>
  <c r="L6" i="1"/>
  <c r="V57" i="1"/>
  <c r="P15" i="1"/>
  <c r="L15" i="1"/>
  <c r="N15" i="1" s="1"/>
  <c r="K15" i="1"/>
  <c r="M15" i="1" s="1"/>
  <c r="O15" i="1" s="1"/>
  <c r="V83" i="1"/>
  <c r="K41" i="1"/>
  <c r="M41" i="1" s="1"/>
  <c r="P41" i="1"/>
  <c r="L41" i="1"/>
  <c r="N41" i="1" s="1"/>
  <c r="P39" i="1"/>
  <c r="V81" i="1"/>
  <c r="K39" i="1"/>
  <c r="M39" i="1" s="1"/>
  <c r="L39" i="1"/>
  <c r="N39" i="1" s="1"/>
  <c r="V68" i="1"/>
  <c r="L26" i="1"/>
  <c r="N26" i="1" s="1"/>
  <c r="K26" i="1"/>
  <c r="M26" i="1" s="1"/>
  <c r="O26" i="1" s="1"/>
  <c r="P26" i="1"/>
  <c r="V49" i="1"/>
  <c r="L7" i="1"/>
  <c r="N7" i="1" s="1"/>
  <c r="K7" i="1"/>
  <c r="M7" i="1" s="1"/>
  <c r="P7" i="1"/>
  <c r="L37" i="1"/>
  <c r="N37" i="1" s="1"/>
  <c r="K37" i="1"/>
  <c r="M37" i="1" s="1"/>
  <c r="V79" i="1"/>
  <c r="P37" i="1"/>
  <c r="P10" i="1"/>
  <c r="L10" i="1"/>
  <c r="N10" i="1" s="1"/>
  <c r="K10" i="1"/>
  <c r="M10" i="1" s="1"/>
  <c r="V52" i="1"/>
  <c r="V80" i="1"/>
  <c r="L38" i="1"/>
  <c r="N38" i="1" s="1"/>
  <c r="P38" i="1"/>
  <c r="K38" i="1"/>
  <c r="M38" i="1" s="1"/>
  <c r="V69" i="1"/>
  <c r="P27" i="1"/>
  <c r="L27" i="1"/>
  <c r="N27" i="1" s="1"/>
  <c r="K27" i="1"/>
  <c r="M27" i="1" s="1"/>
  <c r="O27" i="1" s="1"/>
  <c r="L18" i="1"/>
  <c r="N18" i="1" s="1"/>
  <c r="V60" i="1"/>
  <c r="K18" i="1"/>
  <c r="M18" i="1" s="1"/>
  <c r="P18" i="1"/>
  <c r="V61" i="1"/>
  <c r="L19" i="1"/>
  <c r="N19" i="1" s="1"/>
  <c r="P19" i="1"/>
  <c r="K19" i="1"/>
  <c r="M19" i="1" s="1"/>
  <c r="V56" i="1"/>
  <c r="L14" i="1"/>
  <c r="N14" i="1" s="1"/>
  <c r="K14" i="1"/>
  <c r="M14" i="1" s="1"/>
  <c r="P14" i="1"/>
  <c r="V53" i="1"/>
  <c r="P11" i="1"/>
  <c r="L11" i="1"/>
  <c r="N11" i="1" s="1"/>
  <c r="K11" i="1"/>
  <c r="M11" i="1" s="1"/>
  <c r="O11" i="1" s="1"/>
  <c r="V58" i="1"/>
  <c r="P16" i="1"/>
  <c r="L16" i="1"/>
  <c r="N16" i="1" s="1"/>
  <c r="K16" i="1"/>
  <c r="M16" i="1" s="1"/>
  <c r="O16" i="1" s="1"/>
  <c r="L32" i="1"/>
  <c r="N32" i="1" s="1"/>
  <c r="V74" i="1"/>
  <c r="P32" i="1"/>
  <c r="K32" i="1"/>
  <c r="M32" i="1" s="1"/>
  <c r="V66" i="1"/>
  <c r="P24" i="1"/>
  <c r="L24" i="1"/>
  <c r="N24" i="1" s="1"/>
  <c r="K24" i="1"/>
  <c r="M24" i="1" s="1"/>
  <c r="O24" i="1" s="1"/>
  <c r="V54" i="1"/>
  <c r="P12" i="1"/>
  <c r="L12" i="1"/>
  <c r="N12" i="1" s="1"/>
  <c r="K12" i="1"/>
  <c r="M12" i="1" s="1"/>
  <c r="V78" i="1"/>
  <c r="P36" i="1"/>
  <c r="L36" i="1"/>
  <c r="N36" i="1" s="1"/>
  <c r="K36" i="1"/>
  <c r="M36" i="1" s="1"/>
  <c r="O36" i="1" s="1"/>
  <c r="P34" i="1"/>
  <c r="V76" i="1"/>
  <c r="L34" i="1"/>
  <c r="N34" i="1" s="1"/>
  <c r="K34" i="1"/>
  <c r="M34" i="1" s="1"/>
  <c r="O34" i="1" s="1"/>
  <c r="V67" i="1"/>
  <c r="L25" i="1"/>
  <c r="N25" i="1" s="1"/>
  <c r="K25" i="1"/>
  <c r="M25" i="1" s="1"/>
  <c r="P25" i="1"/>
  <c r="K29" i="1"/>
  <c r="M29" i="1" s="1"/>
  <c r="L29" i="1"/>
  <c r="N29" i="1" s="1"/>
  <c r="P29" i="1"/>
  <c r="V71" i="1"/>
  <c r="V65" i="1"/>
  <c r="P23" i="1"/>
  <c r="L23" i="1"/>
  <c r="N23" i="1" s="1"/>
  <c r="K23" i="1"/>
  <c r="M23" i="1" s="1"/>
  <c r="O23" i="1" s="1"/>
  <c r="V64" i="1"/>
  <c r="P22" i="1"/>
  <c r="L22" i="1"/>
  <c r="N22" i="1" s="1"/>
  <c r="K22" i="1"/>
  <c r="M22" i="1" s="1"/>
  <c r="V51" i="1"/>
  <c r="P9" i="1"/>
  <c r="L9" i="1"/>
  <c r="N9" i="1" s="1"/>
  <c r="K9" i="1"/>
  <c r="M9" i="1" s="1"/>
  <c r="V62" i="1"/>
  <c r="P20" i="1"/>
  <c r="L20" i="1"/>
  <c r="N20" i="1" s="1"/>
  <c r="K20" i="1"/>
  <c r="M20" i="1" s="1"/>
  <c r="O20" i="1" s="1"/>
  <c r="K30" i="1"/>
  <c r="M30" i="1" s="1"/>
  <c r="V72" i="1"/>
  <c r="P30" i="1"/>
  <c r="L30" i="1"/>
  <c r="N30" i="1" s="1"/>
  <c r="P40" i="1"/>
  <c r="L40" i="1"/>
  <c r="N40" i="1" s="1"/>
  <c r="V82" i="1"/>
  <c r="K40" i="1"/>
  <c r="M40" i="1" s="1"/>
  <c r="O10" i="1" l="1"/>
  <c r="Q10" i="1" s="1"/>
  <c r="O32" i="1"/>
  <c r="O25" i="1"/>
  <c r="O19" i="1"/>
  <c r="O38" i="1"/>
  <c r="Q38" i="1" s="1"/>
  <c r="O22" i="1"/>
  <c r="Q22" i="1" s="1"/>
  <c r="O37" i="1"/>
  <c r="Q37" i="1" s="1"/>
  <c r="O7" i="1"/>
  <c r="Q7" i="1" s="1"/>
  <c r="O12" i="1"/>
  <c r="Q12" i="1" s="1"/>
  <c r="Q26" i="1"/>
  <c r="O35" i="1"/>
  <c r="Q35" i="1" s="1"/>
  <c r="O8" i="1"/>
  <c r="Q8" i="1" s="1"/>
  <c r="O28" i="1"/>
  <c r="Q28" i="1" s="1"/>
  <c r="O9" i="1"/>
  <c r="Q9" i="1" s="1"/>
  <c r="O40" i="1"/>
  <c r="Q40" i="1" s="1"/>
  <c r="O18" i="1"/>
  <c r="Q18" i="1" s="1"/>
  <c r="O13" i="1"/>
  <c r="Q13" i="1" s="1"/>
  <c r="O30" i="1"/>
  <c r="Q30" i="1" s="1"/>
  <c r="Q32" i="1"/>
  <c r="O14" i="1"/>
  <c r="Q14" i="1" s="1"/>
  <c r="Y79" i="1"/>
  <c r="X79" i="1"/>
  <c r="W79" i="1"/>
  <c r="O39" i="1"/>
  <c r="Q39" i="1" s="1"/>
  <c r="Y48" i="1"/>
  <c r="X48" i="1"/>
  <c r="W48" i="1"/>
  <c r="Y81" i="1"/>
  <c r="W81" i="1"/>
  <c r="X81" i="1"/>
  <c r="Y71" i="1"/>
  <c r="X71" i="1"/>
  <c r="W71" i="1"/>
  <c r="Y59" i="1"/>
  <c r="X59" i="1"/>
  <c r="W59" i="1"/>
  <c r="X70" i="1"/>
  <c r="W70" i="1"/>
  <c r="Y70" i="1"/>
  <c r="P42" i="1"/>
  <c r="X51" i="1"/>
  <c r="W51" i="1"/>
  <c r="Y51" i="1"/>
  <c r="X78" i="1"/>
  <c r="W78" i="1"/>
  <c r="Y78" i="1"/>
  <c r="Q25" i="1"/>
  <c r="Q19" i="1"/>
  <c r="O41" i="1"/>
  <c r="Q41" i="1" s="1"/>
  <c r="Y75" i="1"/>
  <c r="X75" i="1"/>
  <c r="W75" i="1"/>
  <c r="Y52" i="1"/>
  <c r="X52" i="1"/>
  <c r="W52" i="1"/>
  <c r="Y69" i="1"/>
  <c r="X69" i="1"/>
  <c r="W69" i="1"/>
  <c r="K42" i="1"/>
  <c r="M6" i="1"/>
  <c r="Y72" i="1"/>
  <c r="X72" i="1"/>
  <c r="W72" i="1"/>
  <c r="Q16" i="1"/>
  <c r="X67" i="1"/>
  <c r="W67" i="1"/>
  <c r="Y67" i="1"/>
  <c r="W58" i="1"/>
  <c r="Y58" i="1"/>
  <c r="X58" i="1"/>
  <c r="Y80" i="1"/>
  <c r="X80" i="1"/>
  <c r="W80" i="1"/>
  <c r="X55" i="1"/>
  <c r="W55" i="1"/>
  <c r="Y55" i="1"/>
  <c r="Q24" i="1"/>
  <c r="Q15" i="1"/>
  <c r="X63" i="1"/>
  <c r="W63" i="1"/>
  <c r="Y63" i="1"/>
  <c r="O31" i="1"/>
  <c r="Q31" i="1" s="1"/>
  <c r="L42" i="1"/>
  <c r="N6" i="1"/>
  <c r="N42" i="1" s="1"/>
  <c r="Y82" i="1"/>
  <c r="X82" i="1"/>
  <c r="W82" i="1"/>
  <c r="Q36" i="1"/>
  <c r="W74" i="1"/>
  <c r="X74" i="1"/>
  <c r="Y74" i="1"/>
  <c r="Q27" i="1"/>
  <c r="O29" i="1"/>
  <c r="Q29" i="1" s="1"/>
  <c r="Y56" i="1"/>
  <c r="X56" i="1"/>
  <c r="W56" i="1"/>
  <c r="O17" i="1"/>
  <c r="Q17" i="1" s="1"/>
  <c r="Y64" i="1"/>
  <c r="X64" i="1"/>
  <c r="W64" i="1"/>
  <c r="X54" i="1"/>
  <c r="W54" i="1"/>
  <c r="Y54" i="1"/>
  <c r="W61" i="1"/>
  <c r="Y61" i="1"/>
  <c r="X61" i="1"/>
  <c r="W49" i="1"/>
  <c r="Y49" i="1"/>
  <c r="X49" i="1"/>
  <c r="Y83" i="1"/>
  <c r="X83" i="1"/>
  <c r="W83" i="1"/>
  <c r="Q33" i="1"/>
  <c r="Y77" i="1"/>
  <c r="X77" i="1"/>
  <c r="W77" i="1"/>
  <c r="Q20" i="1"/>
  <c r="Q23" i="1"/>
  <c r="Y76" i="1"/>
  <c r="X76" i="1"/>
  <c r="W76" i="1"/>
  <c r="Q11" i="1"/>
  <c r="Y60" i="1"/>
  <c r="X60" i="1"/>
  <c r="W60" i="1"/>
  <c r="W62" i="1"/>
  <c r="Y62" i="1"/>
  <c r="X62" i="1"/>
  <c r="Y65" i="1"/>
  <c r="X65" i="1"/>
  <c r="W65" i="1"/>
  <c r="Q34" i="1"/>
  <c r="X66" i="1"/>
  <c r="W66" i="1"/>
  <c r="Y66" i="1"/>
  <c r="Y53" i="1"/>
  <c r="X53" i="1"/>
  <c r="W53" i="1"/>
  <c r="Y68" i="1"/>
  <c r="X68" i="1"/>
  <c r="W68" i="1"/>
  <c r="Y57" i="1"/>
  <c r="X57" i="1"/>
  <c r="W57" i="1"/>
  <c r="Q21" i="1"/>
  <c r="W73" i="1"/>
  <c r="Y73" i="1"/>
  <c r="X73" i="1"/>
  <c r="W50" i="1"/>
  <c r="X50" i="1"/>
  <c r="Y50" i="1"/>
  <c r="W85" i="1" l="1"/>
  <c r="X85" i="1"/>
  <c r="Y85" i="1"/>
  <c r="G2" i="1"/>
  <c r="G3" i="1"/>
  <c r="G1" i="1"/>
  <c r="M42" i="1"/>
  <c r="O6" i="1"/>
  <c r="O42" i="1" l="1"/>
  <c r="O4" i="1" s="1"/>
  <c r="Q6" i="1"/>
  <c r="Q42" i="1" s="1"/>
  <c r="Q43" i="1" s="1"/>
</calcChain>
</file>

<file path=xl/sharedStrings.xml><?xml version="1.0" encoding="utf-8"?>
<sst xmlns="http://schemas.openxmlformats.org/spreadsheetml/2006/main" count="213" uniqueCount="129">
  <si>
    <t>A</t>
  </si>
  <si>
    <t>D</t>
  </si>
  <si>
    <t>Receiver Grade</t>
  </si>
  <si>
    <t>SHORT</t>
  </si>
  <si>
    <t>B</t>
  </si>
  <si>
    <t>C</t>
  </si>
  <si>
    <t>S</t>
  </si>
  <si>
    <t xml:space="preserve">Recvr </t>
  </si>
  <si>
    <t>Catches</t>
  </si>
  <si>
    <t>G</t>
  </si>
  <si>
    <t>grade(s)</t>
  </si>
  <si>
    <t>QB</t>
  </si>
  <si>
    <t>YPC Act.</t>
  </si>
  <si>
    <t>YARDS PER CATCH SHORT PASS</t>
  </si>
  <si>
    <t>YARDS PER CATCH MEDIUM PASS</t>
  </si>
  <si>
    <t>YRDS PER</t>
  </si>
  <si>
    <t>YPC Est.</t>
  </si>
  <si>
    <t>CARD</t>
  </si>
  <si>
    <t>MED</t>
  </si>
  <si>
    <t>short</t>
  </si>
  <si>
    <t>med</t>
  </si>
  <si>
    <t>MEDIUM</t>
  </si>
  <si>
    <t>yardage adjustment</t>
  </si>
  <si>
    <t>TOTAL</t>
  </si>
  <si>
    <t>SHORT PASS</t>
  </si>
  <si>
    <t>MEDIUM PASS</t>
  </si>
  <si>
    <t>COMP. PCT TABLE</t>
  </si>
  <si>
    <t>Team YPC</t>
  </si>
  <si>
    <t>MANUEL</t>
  </si>
  <si>
    <t>TAYLOR</t>
  </si>
  <si>
    <t>WOODS</t>
  </si>
  <si>
    <t>YPC Adj</t>
  </si>
  <si>
    <t>QBs Need to be listed in alphabetical order</t>
  </si>
  <si>
    <t>Long</t>
  </si>
  <si>
    <t>Rec'vrs Long</t>
  </si>
  <si>
    <t>STEP BY STEP INSTRUCTIONS</t>
  </si>
  <si>
    <t>All inputs are in cells using a tan font.</t>
  </si>
  <si>
    <t>Dark and Light Gray are formula cells</t>
  </si>
  <si>
    <t>Green is the desired YPC estimate (Cell O4)</t>
  </si>
  <si>
    <t>Inputs:</t>
  </si>
  <si>
    <t>(if you don't want to do this calculation assume the team is in B Index 100% of the time)</t>
  </si>
  <si>
    <t>Cell K2 - this is the receivers long; does not effect calculation but will be used in determining what the final YPC grade will be</t>
  </si>
  <si>
    <t>QB YPC</t>
  </si>
  <si>
    <t>Cell O2 - this is the recivers Yards Per Catch (YPC)</t>
  </si>
  <si>
    <t>Cells J6 to J41 - this is the QB's P column</t>
  </si>
  <si>
    <t>The instructions assume you have read the how to use document on Oguard's site</t>
  </si>
  <si>
    <t>Yards-Per-Catch-Instructions</t>
  </si>
  <si>
    <t>Cell T5 - this is the yardage adjust (+ or -) to fine tune the YPC rating</t>
  </si>
  <si>
    <t>if the receivers Long is between 0 and 38 yards, then cells R6 and R7 will be a 1 (this means that PRNs 1 or 2 are read from the short pass boards)</t>
  </si>
  <si>
    <t>After making all the inputs above go to cells R6 to R13</t>
  </si>
  <si>
    <t>If the receivers YPC in cell O3 is less than the estimate in cell O4 then input a 1 in R6</t>
  </si>
  <si>
    <t>continue this process in cells R7 through R13 until the estimate is within 0.2 of the receivers actual (round up or down)</t>
  </si>
  <si>
    <t>a plus or minus adjustment may be necessary in cell T5 to further tweak the receivers grade</t>
  </si>
  <si>
    <t>a.</t>
  </si>
  <si>
    <t>If the receivers YPC in cell O3 is greater than the estimate in cell O4 then input a 0 in R6</t>
  </si>
  <si>
    <t>If the receivers YPC is the same you are done, move to the fine tuning adjustments below</t>
  </si>
  <si>
    <t>if the receivers Long is &gt;50 yards then cells R6 and R7 will be 0 (this means PRNs 1 or 2 are read from the medium pass boards)</t>
  </si>
  <si>
    <t>if the receivers Long is between 39 and 50 yards, then cells R6 and R7 will be a 0.6 (this means that PRNs 1 or 2 are read  from the pass play as called</t>
  </si>
  <si>
    <t>b.</t>
  </si>
  <si>
    <t>c.</t>
  </si>
  <si>
    <t xml:space="preserve">Once you have made the above adjustments then you may need to go to cells R8 through R13 and re-tweak. </t>
  </si>
  <si>
    <t>if it is the same you are done</t>
  </si>
  <si>
    <t>Cell I3 - this is the receivers grade; input split grades in the format A/B; B/A, B/C etc.</t>
  </si>
  <si>
    <t>Clay</t>
  </si>
  <si>
    <t>S 2-5, (-1), 40</t>
  </si>
  <si>
    <t>Dixon</t>
  </si>
  <si>
    <t>S 2-6, (-2), 14</t>
  </si>
  <si>
    <t>Easley</t>
  </si>
  <si>
    <t>Felton</t>
  </si>
  <si>
    <t>Gillislee</t>
  </si>
  <si>
    <t>Goodwin</t>
  </si>
  <si>
    <t>Gragg</t>
  </si>
  <si>
    <t>Gray</t>
  </si>
  <si>
    <t>Harvin</t>
  </si>
  <si>
    <t>Herron</t>
  </si>
  <si>
    <t>S 2-4, (-3), 9</t>
  </si>
  <si>
    <t>Hogan</t>
  </si>
  <si>
    <t>McCoy</t>
  </si>
  <si>
    <t>S 2-5, (-1), 22</t>
  </si>
  <si>
    <t>Mulligan</t>
  </si>
  <si>
    <t>O'Leary</t>
  </si>
  <si>
    <t>Salas</t>
  </si>
  <si>
    <t>Taylor</t>
  </si>
  <si>
    <t>-</t>
  </si>
  <si>
    <t>Watkins</t>
  </si>
  <si>
    <t>M 2-7, (+2), 63</t>
  </si>
  <si>
    <t>Williams,Ka</t>
  </si>
  <si>
    <t>S 2-6, (-1), 26</t>
  </si>
  <si>
    <t>Wood,C</t>
  </si>
  <si>
    <t>Woods</t>
  </si>
  <si>
    <t>S 2-5, 37</t>
  </si>
  <si>
    <t>B/C</t>
  </si>
  <si>
    <t>Grade</t>
  </si>
  <si>
    <t>YPC Rating</t>
  </si>
  <si>
    <t>Actual YPC</t>
  </si>
  <si>
    <t>Woods in the example in the calculator tab</t>
  </si>
  <si>
    <t>Take a shot at reverse engineering a few of the ratings above:</t>
  </si>
  <si>
    <t>Since he has a long of 29, R6 and R7 are both 1's which gets him an "S" rating for those PRNs</t>
  </si>
  <si>
    <t>if after the long gain adjustment the receiver's YPC is lower than the estimate then follow 2a above</t>
  </si>
  <si>
    <t>if after the long gain adjustment the receiver's YPC is greater than the estimate  then follow 3a above</t>
  </si>
  <si>
    <t>His YPC estimate is still too low so he would get a zero in cell R8 which is why he has an M 3</t>
  </si>
  <si>
    <t>See sample output for the 2015 Bills in the output tab (Manuel's card is based on my calculations)</t>
  </si>
  <si>
    <t>All other inputs in R 9 to R 13 are 0.6 this means use the pass play as called</t>
  </si>
  <si>
    <t>(The receivers long gain adjustment below was added after these instrucitons were written, it does not have a material effect on the YPC ratings already published)</t>
  </si>
  <si>
    <t>Cell E1 to E3 - these represents my estimate for the percentage of times a team faces each alignment on a pass play</t>
  </si>
  <si>
    <t xml:space="preserve">Cell W31 - this is the team's YPC </t>
  </si>
  <si>
    <t xml:space="preserve">Cells C1 to C3 - these represent the number of times a team is in each passing index during the season. </t>
  </si>
  <si>
    <t>Cell I2 - this is the receivers name; does not effect the calculation but makes it easier to track who you are finding the rating for.</t>
  </si>
  <si>
    <t>Cell K3 - Quarterback's name, this is used to calculate the QB adjustment and is used in conjunction with cells (V &amp; W 22 to 28)</t>
  </si>
  <si>
    <t>Cells V &amp; W 22 to 28 - This is the QBs surname and his Passing YPC</t>
  </si>
  <si>
    <t xml:space="preserve">Cell R6 to R13 - Type 0.6 in cell R6 and drag down to cell R13 resulting in cells  S6 through S13 changing to 0.4. </t>
  </si>
  <si>
    <t>Determining  YPC rating for each receiver is an iterative process:</t>
  </si>
  <si>
    <t>a plus or minus adjustment may be necessary in cell T5 to further tweak the receivers grade (for example, 1 or -1, 2 or -2, etc).</t>
  </si>
  <si>
    <t>Check the receivers long gain - Once YPC is calculated make an adjustment using the actual long of the receiver, NOT ALL Receivers will get his adjustment.</t>
  </si>
  <si>
    <t>For "S" receivers, if steps 1 to 4 above get them to their appropriate YPC then NO adjustment is made for long gain. Long adjustments may be needed for players with E or M designations</t>
  </si>
  <si>
    <t>You'll notice the "1" in cells R6 to R10 which corresponds to the S 2-5 in his rating (I start with 2 since Taylor does not have a 1)</t>
  </si>
  <si>
    <t>M 2-5, (+32), 58</t>
  </si>
  <si>
    <t>S 2, M 3, 12</t>
  </si>
  <si>
    <t>S 2-6, (-4), 14</t>
  </si>
  <si>
    <t>S 2, M 3, 14</t>
  </si>
  <si>
    <t>S 2, M 3-5, 29</t>
  </si>
  <si>
    <t>S 2-6, (-6), 2</t>
  </si>
  <si>
    <t>E, 51</t>
  </si>
  <si>
    <t>E 2, M 3-4, 46</t>
  </si>
  <si>
    <t>S 2,M 3-8,(+17), 37</t>
  </si>
  <si>
    <t>S 2, M 3-8, 20</t>
  </si>
  <si>
    <t>S 2-5, (-12), -6</t>
  </si>
  <si>
    <t>Typically this would be a player with a high YPC but a short long gain like the O'Leary rating on the Sample Output tab.</t>
  </si>
  <si>
    <t>Gragg for instance is an S2, M 3-5, 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</si>
</sst>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_)"/>
    <numFmt numFmtId="166" formatCode="0.00_)"/>
    <numFmt numFmtId="167" formatCode="0.000_)"/>
  </numFmts>
  <fonts count="7">
    <font>
      <sz val="12"/>
      <color theme="1"/>
      <name val="Aptos Narrow"/>
      <family val="2"/>
      <scheme val="minor"/>
    </font>
    <font>
      <b/>
      <sz val="10"/>
      <name val="Courier"/>
      <family val="3"/>
    </font>
    <font>
      <b/>
      <sz val="10"/>
      <name val="Arial"/>
      <family val="2"/>
    </font>
    <font>
      <b/>
      <sz val="12"/>
      <color theme="1"/>
      <name val="Aptos Narrow"/>
      <scheme val="minor"/>
    </font>
    <font>
      <u/>
      <sz val="12"/>
      <color theme="10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43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5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quotePrefix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right"/>
    </xf>
    <xf numFmtId="164" fontId="0" fillId="2" borderId="0" xfId="0" applyNumberFormat="1" applyFill="1"/>
    <xf numFmtId="0" fontId="1" fillId="2" borderId="3" xfId="0" applyFont="1" applyFill="1" applyBorder="1" applyProtection="1">
      <protection locked="0"/>
    </xf>
    <xf numFmtId="0" fontId="0" fillId="2" borderId="0" xfId="0" applyFill="1"/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64" fontId="0" fillId="2" borderId="0" xfId="0" quotePrefix="1" applyNumberFormat="1" applyFill="1" applyAlignment="1">
      <alignment horizontal="center"/>
    </xf>
    <xf numFmtId="165" fontId="0" fillId="2" borderId="0" xfId="0" quotePrefix="1" applyNumberFormat="1" applyFill="1" applyAlignment="1">
      <alignment horizontal="center"/>
    </xf>
    <xf numFmtId="164" fontId="0" fillId="0" borderId="0" xfId="0" applyNumberFormat="1"/>
    <xf numFmtId="165" fontId="0" fillId="0" borderId="0" xfId="0" applyNumberFormat="1"/>
    <xf numFmtId="164" fontId="0" fillId="2" borderId="2" xfId="0" applyNumberFormat="1" applyFill="1" applyBorder="1"/>
    <xf numFmtId="2" fontId="0" fillId="0" borderId="0" xfId="0" applyNumberFormat="1"/>
    <xf numFmtId="1" fontId="0" fillId="3" borderId="0" xfId="0" applyNumberFormat="1" applyFill="1"/>
    <xf numFmtId="0" fontId="0" fillId="2" borderId="4" xfId="0" applyFill="1" applyBorder="1"/>
    <xf numFmtId="1" fontId="2" fillId="0" borderId="0" xfId="0" applyNumberFormat="1" applyFont="1"/>
    <xf numFmtId="0" fontId="0" fillId="0" borderId="0" xfId="0" applyAlignment="1">
      <alignment horizontal="fill"/>
    </xf>
    <xf numFmtId="0" fontId="0" fillId="0" borderId="0" xfId="0" applyAlignment="1">
      <alignment horizontal="left"/>
    </xf>
    <xf numFmtId="0" fontId="1" fillId="4" borderId="1" xfId="0" applyFont="1" applyFill="1" applyBorder="1" applyProtection="1">
      <protection locked="0"/>
    </xf>
    <xf numFmtId="0" fontId="0" fillId="4" borderId="0" xfId="0" applyFill="1"/>
    <xf numFmtId="0" fontId="0" fillId="5" borderId="2" xfId="0" applyFill="1" applyBorder="1" applyAlignment="1">
      <alignment horizontal="center"/>
    </xf>
    <xf numFmtId="0" fontId="0" fillId="5" borderId="0" xfId="0" applyFill="1" applyAlignment="1">
      <alignment horizontal="center"/>
    </xf>
    <xf numFmtId="0" fontId="0" fillId="5" borderId="0" xfId="0" applyFill="1"/>
    <xf numFmtId="0" fontId="0" fillId="5" borderId="4" xfId="0" applyFill="1" applyBorder="1"/>
    <xf numFmtId="165" fontId="0" fillId="5" borderId="0" xfId="0" applyNumberFormat="1" applyFill="1"/>
    <xf numFmtId="164" fontId="0" fillId="5" borderId="0" xfId="0" applyNumberFormat="1" applyFill="1" applyAlignment="1">
      <alignment horizontal="center"/>
    </xf>
    <xf numFmtId="164" fontId="3" fillId="0" borderId="0" xfId="0" applyNumberFormat="1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164" fontId="3" fillId="0" borderId="0" xfId="0" applyNumberFormat="1" applyFont="1"/>
    <xf numFmtId="166" fontId="0" fillId="4" borderId="0" xfId="0" applyNumberFormat="1" applyFill="1"/>
    <xf numFmtId="2" fontId="0" fillId="4" borderId="0" xfId="0" applyNumberFormat="1" applyFill="1"/>
    <xf numFmtId="164" fontId="0" fillId="4" borderId="0" xfId="0" applyNumberFormat="1" applyFill="1"/>
    <xf numFmtId="165" fontId="0" fillId="4" borderId="0" xfId="0" applyNumberFormat="1" applyFill="1"/>
    <xf numFmtId="166" fontId="0" fillId="6" borderId="0" xfId="0" applyNumberFormat="1" applyFill="1"/>
    <xf numFmtId="0" fontId="0" fillId="6" borderId="0" xfId="0" applyFill="1"/>
    <xf numFmtId="2" fontId="0" fillId="6" borderId="0" xfId="0" applyNumberFormat="1" applyFill="1"/>
    <xf numFmtId="164" fontId="0" fillId="6" borderId="0" xfId="0" applyNumberFormat="1" applyFill="1"/>
    <xf numFmtId="165" fontId="0" fillId="6" borderId="0" xfId="0" applyNumberFormat="1" applyFill="1"/>
    <xf numFmtId="164" fontId="0" fillId="4" borderId="0" xfId="0" applyNumberFormat="1" applyFill="1" applyAlignment="1">
      <alignment horizontal="center"/>
    </xf>
    <xf numFmtId="0" fontId="3" fillId="4" borderId="0" xfId="0" applyFont="1" applyFill="1"/>
    <xf numFmtId="0" fontId="0" fillId="4" borderId="0" xfId="0" applyFill="1" applyAlignment="1">
      <alignment horizontal="center"/>
    </xf>
    <xf numFmtId="2" fontId="3" fillId="7" borderId="0" xfId="0" applyNumberFormat="1" applyFont="1" applyFill="1"/>
    <xf numFmtId="167" fontId="0" fillId="7" borderId="0" xfId="0" applyNumberFormat="1" applyFill="1"/>
    <xf numFmtId="0" fontId="0" fillId="7" borderId="0" xfId="0" applyFill="1"/>
    <xf numFmtId="0" fontId="0" fillId="8" borderId="0" xfId="0" applyFill="1"/>
    <xf numFmtId="0" fontId="2" fillId="5" borderId="0" xfId="0" applyFont="1" applyFill="1" applyAlignment="1">
      <alignment horizontal="center"/>
    </xf>
    <xf numFmtId="164" fontId="0" fillId="8" borderId="0" xfId="0" applyNumberFormat="1" applyFill="1" applyAlignment="1">
      <alignment horizontal="center"/>
    </xf>
    <xf numFmtId="165" fontId="0" fillId="9" borderId="0" xfId="0" applyNumberForma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3" fillId="5" borderId="0" xfId="0" applyFont="1" applyFill="1"/>
    <xf numFmtId="0" fontId="4" fillId="0" borderId="0" xfId="1"/>
    <xf numFmtId="0" fontId="2" fillId="10" borderId="0" xfId="0" applyFont="1" applyFill="1"/>
    <xf numFmtId="0" fontId="2" fillId="3" borderId="0" xfId="0" applyFont="1" applyFill="1"/>
    <xf numFmtId="0" fontId="3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164" fontId="3" fillId="5" borderId="0" xfId="0" applyNumberFormat="1" applyFont="1" applyFill="1" applyAlignment="1">
      <alignment horizontal="center"/>
    </xf>
    <xf numFmtId="0" fontId="2" fillId="0" borderId="0" xfId="0" applyFont="1"/>
    <xf numFmtId="0" fontId="5" fillId="0" borderId="0" xfId="0" applyFont="1"/>
    <xf numFmtId="0" fontId="6" fillId="0" borderId="0" xfId="0" applyFont="1"/>
    <xf numFmtId="0" fontId="0" fillId="0" borderId="5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CC99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oguard62.net/wp-content/uploads/2021/09/Yards-Per-Catch-Instruction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DCAFD-7D54-C547-B83B-87D7E506CED6}">
  <dimension ref="A1:BI85"/>
  <sheetViews>
    <sheetView tabSelected="1" zoomScale="125" zoomScaleNormal="125" workbookViewId="0"/>
  </sheetViews>
  <sheetFormatPr baseColWidth="10" defaultColWidth="11.1640625" defaultRowHeight="16"/>
  <sheetData>
    <row r="1" spans="1:61" ht="17" thickBot="1">
      <c r="A1" t="s">
        <v>0</v>
      </c>
      <c r="B1" s="22">
        <f>+C1/SUM(C1:C3)</f>
        <v>0.1875</v>
      </c>
      <c r="C1" s="24">
        <v>3</v>
      </c>
      <c r="D1" s="1" t="s">
        <v>1</v>
      </c>
      <c r="E1" s="26">
        <v>0.44</v>
      </c>
      <c r="F1" t="s">
        <v>0</v>
      </c>
      <c r="G1" s="23">
        <f>+W85</f>
        <v>12.323719928000001</v>
      </c>
      <c r="H1" s="2"/>
      <c r="I1" s="4"/>
      <c r="L1" s="3" t="s">
        <v>2</v>
      </c>
      <c r="N1" s="45" t="str">
        <f>LEFT(I3,1)</f>
        <v>A</v>
      </c>
      <c r="O1" s="45" t="str">
        <f>IF(RIGHT(I3,1)="*","A",RIGHT(I3,1))</f>
        <v>A</v>
      </c>
      <c r="Q1" t="s">
        <v>3</v>
      </c>
      <c r="R1" s="4" t="s">
        <v>0</v>
      </c>
      <c r="S1" s="4" t="s">
        <v>4</v>
      </c>
      <c r="T1" s="4" t="s">
        <v>5</v>
      </c>
      <c r="U1" s="4" t="s">
        <v>0</v>
      </c>
      <c r="V1" s="4" t="s">
        <v>4</v>
      </c>
      <c r="W1" s="4" t="s">
        <v>5</v>
      </c>
      <c r="X1" s="5" t="s">
        <v>0</v>
      </c>
      <c r="Y1" s="6">
        <f>+R2+U2</f>
        <v>65</v>
      </c>
      <c r="Z1">
        <f>+Y1/Y4</f>
        <v>0.65</v>
      </c>
    </row>
    <row r="2" spans="1:61" ht="17" thickBot="1">
      <c r="A2" t="s">
        <v>4</v>
      </c>
      <c r="B2" s="7">
        <f>+C2/SUM(C1:C3)</f>
        <v>0.8125</v>
      </c>
      <c r="C2" s="24">
        <v>13</v>
      </c>
      <c r="D2" s="1" t="s">
        <v>6</v>
      </c>
      <c r="E2" s="26">
        <v>0.31</v>
      </c>
      <c r="F2" t="s">
        <v>4</v>
      </c>
      <c r="G2" s="23">
        <f>+X85</f>
        <v>5.8246598619999999</v>
      </c>
      <c r="H2" s="2" t="s">
        <v>7</v>
      </c>
      <c r="I2" s="50" t="s">
        <v>30</v>
      </c>
      <c r="J2" s="2" t="s">
        <v>34</v>
      </c>
      <c r="K2" s="50">
        <v>37</v>
      </c>
      <c r="N2" s="32" t="s">
        <v>12</v>
      </c>
      <c r="O2" s="25">
        <v>11.7</v>
      </c>
      <c r="Q2" t="s">
        <v>8</v>
      </c>
      <c r="R2" s="9">
        <f>+R3-R4</f>
        <v>39</v>
      </c>
      <c r="S2" s="9">
        <f>+S3-S4+R4</f>
        <v>21</v>
      </c>
      <c r="T2" s="10">
        <f>+T3+S4</f>
        <v>0</v>
      </c>
      <c r="U2" s="9">
        <f>+U3-U4</f>
        <v>26</v>
      </c>
      <c r="V2" s="9">
        <f>+V3-V4+U4</f>
        <v>14</v>
      </c>
      <c r="W2" s="10">
        <f>+W3+V4</f>
        <v>0</v>
      </c>
      <c r="X2" s="5" t="s">
        <v>4</v>
      </c>
      <c r="Y2" s="6">
        <f>+S2+V2</f>
        <v>35</v>
      </c>
      <c r="Z2">
        <f>+Y2/Y4</f>
        <v>0.35</v>
      </c>
    </row>
    <row r="3" spans="1:61" ht="17" thickBot="1">
      <c r="A3" t="s">
        <v>5</v>
      </c>
      <c r="B3" s="7">
        <f>+C3/SUM(C1:C3)</f>
        <v>0</v>
      </c>
      <c r="C3" s="24">
        <v>0</v>
      </c>
      <c r="D3" s="1" t="s">
        <v>9</v>
      </c>
      <c r="E3" s="26">
        <v>0.25</v>
      </c>
      <c r="F3" t="s">
        <v>5</v>
      </c>
      <c r="G3" s="23">
        <f>+Y85</f>
        <v>0</v>
      </c>
      <c r="H3" s="2" t="s">
        <v>10</v>
      </c>
      <c r="I3" s="53" t="s">
        <v>0</v>
      </c>
      <c r="J3" s="2" t="s">
        <v>11</v>
      </c>
      <c r="K3" s="50" t="s">
        <v>29</v>
      </c>
      <c r="L3" s="26"/>
      <c r="N3" s="32" t="s">
        <v>31</v>
      </c>
      <c r="O3" s="51">
        <f>O2+VLOOKUP(K3,$V$22:$X$28,3)</f>
        <v>11.996610169491525</v>
      </c>
      <c r="P3" s="8">
        <v>100</v>
      </c>
      <c r="Q3" s="8">
        <v>100</v>
      </c>
      <c r="R3" s="11">
        <f>IF(N1="A",(Q3*($B$1+$B$2))*0.6,IF(N1="B",(Q3*$B$1)*0.6,0))</f>
        <v>60</v>
      </c>
      <c r="S3" s="12">
        <f>IF(N1="A",Q3*$B$3*0.6,IF(N1="B",Q3*($B$2+$B$3)*0.6,IF(N1="C",Q3*($B$1+$B$2)*0.6,0)))</f>
        <v>0</v>
      </c>
      <c r="T3" s="12">
        <f>IF(N1="C",Q3*$B$3*0.6,0)</f>
        <v>0</v>
      </c>
      <c r="U3" s="11">
        <f>IF(O1="A",(Q3*($B$1+$B$2))*0.4,IF(O1="B",(Q3*$B$1)*0.4,0))</f>
        <v>40</v>
      </c>
      <c r="V3" s="12">
        <f>IF(O1="A",Q3*$B$3*0.4,IF(O1="B",Q3*($B$2+$B$3)*0.4,IF(O1="C",Q3*($B$1+$B$2)*0.4,0)))</f>
        <v>0</v>
      </c>
      <c r="W3" s="12">
        <f>IF(O1="C",Q3*$B$3*0.4,0)</f>
        <v>0</v>
      </c>
      <c r="X3" s="5" t="s">
        <v>5</v>
      </c>
      <c r="Y3" s="6">
        <f>+T2+W2</f>
        <v>0</v>
      </c>
      <c r="Z3">
        <f>+Y3/Y4</f>
        <v>0</v>
      </c>
    </row>
    <row r="4" spans="1:61">
      <c r="B4" s="3" t="s">
        <v>13</v>
      </c>
      <c r="F4" s="3" t="s">
        <v>14</v>
      </c>
      <c r="J4" s="32" t="s">
        <v>11</v>
      </c>
      <c r="K4" s="31" t="s">
        <v>15</v>
      </c>
      <c r="L4" s="31" t="s">
        <v>15</v>
      </c>
      <c r="M4" s="4"/>
      <c r="N4" s="32" t="s">
        <v>16</v>
      </c>
      <c r="O4" s="52">
        <f>+O42/SUM(G1:G3)</f>
        <v>11.994898188166305</v>
      </c>
      <c r="P4" s="13"/>
      <c r="Q4" s="14"/>
      <c r="R4" s="13">
        <f>+R3*0.35</f>
        <v>21</v>
      </c>
      <c r="S4" s="13">
        <f>+S3*0.35</f>
        <v>0</v>
      </c>
      <c r="T4" s="14"/>
      <c r="U4" s="13">
        <f>+U3*0.35</f>
        <v>14</v>
      </c>
      <c r="V4" s="13">
        <f>+V3*0.35</f>
        <v>0</v>
      </c>
      <c r="W4" s="14"/>
      <c r="Y4" s="15">
        <f>SUM(Y1:Y3)</f>
        <v>100</v>
      </c>
    </row>
    <row r="5" spans="1:61">
      <c r="B5" s="32" t="s">
        <v>0</v>
      </c>
      <c r="C5" s="32" t="s">
        <v>4</v>
      </c>
      <c r="D5" s="32" t="s">
        <v>5</v>
      </c>
      <c r="E5" s="31"/>
      <c r="F5" s="32" t="s">
        <v>0</v>
      </c>
      <c r="G5" s="32" t="s">
        <v>4</v>
      </c>
      <c r="H5" s="32" t="s">
        <v>5</v>
      </c>
      <c r="J5" s="32" t="s">
        <v>17</v>
      </c>
      <c r="K5" s="32" t="s">
        <v>3</v>
      </c>
      <c r="L5" s="32" t="s">
        <v>18</v>
      </c>
      <c r="M5" s="32" t="s">
        <v>19</v>
      </c>
      <c r="N5" s="32" t="s">
        <v>20</v>
      </c>
      <c r="O5" s="16"/>
      <c r="P5" s="13"/>
      <c r="Q5" s="14"/>
      <c r="R5" s="32" t="s">
        <v>3</v>
      </c>
      <c r="S5" s="32" t="s">
        <v>21</v>
      </c>
      <c r="T5" s="28">
        <v>0</v>
      </c>
      <c r="U5" s="33" t="s">
        <v>22</v>
      </c>
      <c r="V5" s="14"/>
      <c r="W5" s="14"/>
      <c r="AK5" t="s">
        <v>23</v>
      </c>
      <c r="AO5" t="s">
        <v>0</v>
      </c>
      <c r="AR5" t="s">
        <v>4</v>
      </c>
      <c r="AU5" t="s">
        <v>5</v>
      </c>
      <c r="AX5" t="s">
        <v>23</v>
      </c>
      <c r="BB5" t="s">
        <v>0</v>
      </c>
      <c r="BE5" t="s">
        <v>4</v>
      </c>
      <c r="BH5" t="s">
        <v>5</v>
      </c>
    </row>
    <row r="6" spans="1:61">
      <c r="A6" s="44">
        <v>1</v>
      </c>
      <c r="B6" s="34">
        <f>+AN8*$E$1+AO8*$E$2+AP8*$E$3</f>
        <v>48.674999999999997</v>
      </c>
      <c r="C6" s="34">
        <f>+AQ8*$E$1+AR8*$E$2+AS8*$E$3</f>
        <v>48.674999999999997</v>
      </c>
      <c r="D6" s="34">
        <f>+AT8*$E$1+AU8*$E$2+AV8*$E$3</f>
        <v>48.674999999999997</v>
      </c>
      <c r="E6" s="44">
        <v>1</v>
      </c>
      <c r="F6" s="34">
        <f>+BA8*$E$1+BB8*$E$2+BC8*$E$3</f>
        <v>50.849999999999994</v>
      </c>
      <c r="G6" s="34">
        <f>+BD8*$E$1+BE8*$E$2+BF8*$E$3</f>
        <v>50.849999999999994</v>
      </c>
      <c r="H6" s="34">
        <f>+BG8*$E$1+BH8*$E$2+BI8*$E$3</f>
        <v>50.849999999999994</v>
      </c>
      <c r="I6" s="23">
        <f>COUNTIF($J$6:$J$41,A6)*AA48</f>
        <v>0</v>
      </c>
      <c r="J6" s="17">
        <v>3</v>
      </c>
      <c r="K6" s="35">
        <f t="shared" ref="K6:K41" si="0">+(I6*$Z$1*B6)+(I6*$Z$2*C6)+(I6*$Z$3*D6)</f>
        <v>0</v>
      </c>
      <c r="L6" s="35">
        <f>+(I6*$Z$1*F6)+(I6*$Z$2*G6)+(I6*$Z$3*H6)</f>
        <v>0</v>
      </c>
      <c r="M6" s="34">
        <f>+K6*R6</f>
        <v>0</v>
      </c>
      <c r="N6" s="34">
        <f>+L6*S6</f>
        <v>0</v>
      </c>
      <c r="O6" s="35">
        <f>IF(SUM(M6:N6)=0,0,SUM(M6:N6)+T6*I6)</f>
        <v>0</v>
      </c>
      <c r="P6" s="36">
        <f>+$Q$3/36*I6</f>
        <v>0</v>
      </c>
      <c r="Q6" s="37">
        <f t="shared" ref="Q6:Q40" si="1">+P6*O6</f>
        <v>0</v>
      </c>
      <c r="R6" s="27">
        <v>1</v>
      </c>
      <c r="S6" s="18">
        <f>1-R6</f>
        <v>0</v>
      </c>
      <c r="T6" s="37">
        <f>+$T$5</f>
        <v>0</v>
      </c>
      <c r="U6" s="19">
        <v>1</v>
      </c>
      <c r="V6" s="37">
        <f>G6*0.4+C6*0.6</f>
        <v>49.545000000000002</v>
      </c>
      <c r="W6" s="14"/>
      <c r="AK6" t="s">
        <v>24</v>
      </c>
      <c r="AN6" t="s">
        <v>1</v>
      </c>
      <c r="AO6" t="s">
        <v>6</v>
      </c>
      <c r="AP6" t="s">
        <v>9</v>
      </c>
      <c r="AQ6" t="s">
        <v>1</v>
      </c>
      <c r="AR6" t="s">
        <v>6</v>
      </c>
      <c r="AS6" t="s">
        <v>9</v>
      </c>
      <c r="AT6" t="s">
        <v>1</v>
      </c>
      <c r="AU6" t="s">
        <v>6</v>
      </c>
      <c r="AV6" t="s">
        <v>9</v>
      </c>
      <c r="AX6" t="s">
        <v>25</v>
      </c>
      <c r="BA6" t="s">
        <v>1</v>
      </c>
      <c r="BB6" t="s">
        <v>6</v>
      </c>
      <c r="BC6" t="s">
        <v>9</v>
      </c>
      <c r="BD6" t="s">
        <v>1</v>
      </c>
      <c r="BE6" t="s">
        <v>6</v>
      </c>
      <c r="BF6" t="s">
        <v>9</v>
      </c>
      <c r="BG6" t="s">
        <v>1</v>
      </c>
      <c r="BH6" t="s">
        <v>6</v>
      </c>
      <c r="BI6" t="s">
        <v>9</v>
      </c>
    </row>
    <row r="7" spans="1:61">
      <c r="A7" s="44">
        <v>2</v>
      </c>
      <c r="B7" s="34">
        <f t="shared" ref="B7:B41" si="2">+AN9*$E$1+AO9*$E$2+AP9*$E$3</f>
        <v>42.353999999999999</v>
      </c>
      <c r="C7" s="34">
        <f t="shared" ref="C7:C41" si="3">+AQ9*$E$1+AR9*$E$2+AS9*$E$3</f>
        <v>36.845499999999994</v>
      </c>
      <c r="D7" s="34">
        <f t="shared" ref="D7:D41" si="4">+AT9*$E$1+AU9*$E$2+AV9*$E$3</f>
        <v>30.768999999999998</v>
      </c>
      <c r="E7" s="44">
        <v>2</v>
      </c>
      <c r="F7" s="34">
        <f t="shared" ref="F7:F41" si="5">+BA9*$E$1+BB9*$E$2+BC9*$E$3</f>
        <v>50.849999999999994</v>
      </c>
      <c r="G7" s="34">
        <f t="shared" ref="G7:G41" si="6">+BD9*$E$1+BE9*$E$2+BF9*$E$3</f>
        <v>50.849999999999994</v>
      </c>
      <c r="H7" s="34">
        <f t="shared" ref="H7:H41" si="7">+BG9*$E$1+BH9*$E$2+BI9*$E$3</f>
        <v>50.849999999999994</v>
      </c>
      <c r="I7" s="23">
        <f t="shared" ref="I7:I41" si="8">COUNTIF($J$6:$J$41,A7)*AA49</f>
        <v>1</v>
      </c>
      <c r="J7" s="17">
        <v>35</v>
      </c>
      <c r="K7" s="35">
        <f t="shared" si="0"/>
        <v>40.426024999999996</v>
      </c>
      <c r="L7" s="35">
        <f t="shared" ref="L7:L41" si="9">+(I7*$Z$1*F7)+(I7*$Z$2*G7)+(I7*$Z$3*H7)</f>
        <v>50.849999999999994</v>
      </c>
      <c r="M7" s="34">
        <f>+K7*R7</f>
        <v>40.426024999999996</v>
      </c>
      <c r="N7" s="34">
        <f t="shared" ref="N7:N41" si="10">+L7*S7</f>
        <v>0</v>
      </c>
      <c r="O7" s="35">
        <f t="shared" ref="O7:O41" si="11">IF(SUM(M7:N7)=0,0,SUM(M7:N7)+T7*I7)</f>
        <v>40.426024999999996</v>
      </c>
      <c r="P7" s="36">
        <f t="shared" ref="P7:P41" si="12">+$Q$3/36*I7</f>
        <v>2.7777777777777777</v>
      </c>
      <c r="Q7" s="37">
        <f t="shared" si="1"/>
        <v>112.29451388888887</v>
      </c>
      <c r="R7" s="27">
        <v>1</v>
      </c>
      <c r="S7" s="18">
        <f t="shared" ref="S7:S13" si="13">1-R7</f>
        <v>0</v>
      </c>
      <c r="T7" s="37">
        <f t="shared" ref="T7:T41" si="14">+$T$5</f>
        <v>0</v>
      </c>
      <c r="U7" s="19">
        <v>2</v>
      </c>
      <c r="V7" s="37">
        <f t="shared" ref="V7:V13" si="15">G7*0.4+C7*0.6</f>
        <v>42.447299999999998</v>
      </c>
      <c r="W7" s="14"/>
      <c r="X7" s="2"/>
      <c r="Y7" s="13"/>
    </row>
    <row r="8" spans="1:61">
      <c r="A8" s="44">
        <v>3</v>
      </c>
      <c r="B8" s="34">
        <f t="shared" si="2"/>
        <v>16.336499999999997</v>
      </c>
      <c r="C8" s="34">
        <f t="shared" si="3"/>
        <v>14.536499999999998</v>
      </c>
      <c r="D8" s="34">
        <f t="shared" si="4"/>
        <v>12.736499999999998</v>
      </c>
      <c r="E8" s="44">
        <v>3</v>
      </c>
      <c r="F8" s="34">
        <f t="shared" si="5"/>
        <v>30.697499999999998</v>
      </c>
      <c r="G8" s="34">
        <f t="shared" si="6"/>
        <v>28.282499999999999</v>
      </c>
      <c r="H8" s="34">
        <f t="shared" si="7"/>
        <v>25.77375</v>
      </c>
      <c r="I8" s="23">
        <f t="shared" si="8"/>
        <v>1</v>
      </c>
      <c r="J8" s="17">
        <v>11</v>
      </c>
      <c r="K8" s="35">
        <f t="shared" si="0"/>
        <v>15.706499999999998</v>
      </c>
      <c r="L8" s="35">
        <f t="shared" si="9"/>
        <v>29.852249999999998</v>
      </c>
      <c r="M8" s="34">
        <f t="shared" ref="M8:M41" si="16">+K8*R8</f>
        <v>15.706499999999998</v>
      </c>
      <c r="N8" s="34">
        <f t="shared" si="10"/>
        <v>0</v>
      </c>
      <c r="O8" s="35">
        <f t="shared" si="11"/>
        <v>15.706499999999998</v>
      </c>
      <c r="P8" s="36">
        <f t="shared" si="12"/>
        <v>2.7777777777777777</v>
      </c>
      <c r="Q8" s="37">
        <f t="shared" si="1"/>
        <v>43.629166666666663</v>
      </c>
      <c r="R8" s="27">
        <v>1</v>
      </c>
      <c r="S8" s="18">
        <f t="shared" si="13"/>
        <v>0</v>
      </c>
      <c r="T8" s="37">
        <f t="shared" si="14"/>
        <v>0</v>
      </c>
      <c r="U8" s="19">
        <v>3</v>
      </c>
      <c r="V8" s="37">
        <f t="shared" si="15"/>
        <v>20.0349</v>
      </c>
      <c r="W8" s="14"/>
      <c r="X8" s="2"/>
      <c r="Y8" s="13"/>
      <c r="AM8">
        <v>1</v>
      </c>
      <c r="AN8">
        <v>48.674999999999997</v>
      </c>
      <c r="AO8">
        <v>48.674999999999997</v>
      </c>
      <c r="AP8">
        <v>48.674999999999997</v>
      </c>
      <c r="AQ8">
        <v>48.674999999999997</v>
      </c>
      <c r="AR8">
        <v>48.674999999999997</v>
      </c>
      <c r="AS8">
        <v>48.674999999999997</v>
      </c>
      <c r="AT8">
        <v>48.674999999999997</v>
      </c>
      <c r="AU8">
        <v>48.674999999999997</v>
      </c>
      <c r="AV8">
        <v>48.674999999999997</v>
      </c>
      <c r="AZ8">
        <v>1</v>
      </c>
      <c r="BA8">
        <v>50.849999999999994</v>
      </c>
      <c r="BB8">
        <v>50.849999999999994</v>
      </c>
      <c r="BC8">
        <v>50.849999999999994</v>
      </c>
      <c r="BD8">
        <v>50.849999999999994</v>
      </c>
      <c r="BE8">
        <v>50.849999999999994</v>
      </c>
      <c r="BF8">
        <v>50.849999999999994</v>
      </c>
      <c r="BG8">
        <v>50.849999999999994</v>
      </c>
      <c r="BH8">
        <v>50.849999999999994</v>
      </c>
      <c r="BI8">
        <v>50.849999999999994</v>
      </c>
    </row>
    <row r="9" spans="1:61">
      <c r="A9" s="44">
        <v>4</v>
      </c>
      <c r="B9" s="34">
        <f t="shared" si="2"/>
        <v>15.359499999999997</v>
      </c>
      <c r="C9" s="34">
        <f t="shared" si="3"/>
        <v>13.507999999999997</v>
      </c>
      <c r="D9" s="34">
        <f t="shared" si="4"/>
        <v>11.6045</v>
      </c>
      <c r="E9" s="44">
        <v>4</v>
      </c>
      <c r="F9" s="34">
        <f t="shared" si="5"/>
        <v>28.172499999999999</v>
      </c>
      <c r="G9" s="34">
        <f t="shared" si="6"/>
        <v>26.33625</v>
      </c>
      <c r="H9" s="34">
        <f t="shared" si="7"/>
        <v>24.46125</v>
      </c>
      <c r="I9" s="23">
        <f t="shared" si="8"/>
        <v>0</v>
      </c>
      <c r="J9" s="17">
        <v>19</v>
      </c>
      <c r="K9" s="35">
        <f t="shared" si="0"/>
        <v>0</v>
      </c>
      <c r="L9" s="35">
        <f t="shared" si="9"/>
        <v>0</v>
      </c>
      <c r="M9" s="34">
        <f t="shared" si="16"/>
        <v>0</v>
      </c>
      <c r="N9" s="34">
        <f t="shared" si="10"/>
        <v>0</v>
      </c>
      <c r="O9" s="35">
        <f t="shared" si="11"/>
        <v>0</v>
      </c>
      <c r="P9" s="36">
        <f t="shared" si="12"/>
        <v>0</v>
      </c>
      <c r="Q9" s="37">
        <f t="shared" si="1"/>
        <v>0</v>
      </c>
      <c r="R9" s="27">
        <v>1</v>
      </c>
      <c r="S9" s="18">
        <f t="shared" si="13"/>
        <v>0</v>
      </c>
      <c r="T9" s="37">
        <f t="shared" si="14"/>
        <v>0</v>
      </c>
      <c r="U9" s="19">
        <v>4</v>
      </c>
      <c r="V9" s="37">
        <f t="shared" si="15"/>
        <v>18.639299999999999</v>
      </c>
      <c r="W9" s="14"/>
      <c r="X9" s="2"/>
      <c r="Y9" s="13"/>
      <c r="AM9">
        <v>2</v>
      </c>
      <c r="AN9">
        <v>36.15</v>
      </c>
      <c r="AO9">
        <v>47.05</v>
      </c>
      <c r="AP9">
        <v>47.449999999999996</v>
      </c>
      <c r="AQ9">
        <v>30.15</v>
      </c>
      <c r="AR9">
        <v>38.199999999999996</v>
      </c>
      <c r="AS9">
        <v>46.949999999999996</v>
      </c>
      <c r="AT9">
        <v>24.949999999999996</v>
      </c>
      <c r="AU9">
        <v>32.349999999999994</v>
      </c>
      <c r="AV9">
        <v>39.050000000000004</v>
      </c>
      <c r="AZ9">
        <v>2</v>
      </c>
      <c r="BA9">
        <v>50.849999999999994</v>
      </c>
      <c r="BB9">
        <v>50.849999999999994</v>
      </c>
      <c r="BC9">
        <v>50.849999999999994</v>
      </c>
      <c r="BD9">
        <v>50.849999999999994</v>
      </c>
      <c r="BE9">
        <v>50.849999999999994</v>
      </c>
      <c r="BF9">
        <v>50.849999999999994</v>
      </c>
      <c r="BG9">
        <v>50.849999999999994</v>
      </c>
      <c r="BH9">
        <v>50.849999999999994</v>
      </c>
      <c r="BI9">
        <v>50.849999999999994</v>
      </c>
    </row>
    <row r="10" spans="1:61">
      <c r="A10" s="44">
        <v>5</v>
      </c>
      <c r="B10" s="34">
        <f t="shared" si="2"/>
        <v>13.611999999999998</v>
      </c>
      <c r="C10" s="34">
        <f t="shared" si="3"/>
        <v>10.867999999999999</v>
      </c>
      <c r="D10" s="34">
        <f t="shared" si="4"/>
        <v>8.093</v>
      </c>
      <c r="E10" s="44">
        <v>5</v>
      </c>
      <c r="F10" s="34">
        <f t="shared" si="5"/>
        <v>25.08625</v>
      </c>
      <c r="G10" s="34">
        <f t="shared" si="6"/>
        <v>23.18</v>
      </c>
      <c r="H10" s="34">
        <f t="shared" si="7"/>
        <v>21.18</v>
      </c>
      <c r="I10" s="23">
        <f t="shared" si="8"/>
        <v>1</v>
      </c>
      <c r="J10" s="17">
        <v>8</v>
      </c>
      <c r="K10" s="35">
        <f t="shared" si="0"/>
        <v>12.651599999999998</v>
      </c>
      <c r="L10" s="35">
        <f t="shared" si="9"/>
        <v>24.419062499999999</v>
      </c>
      <c r="M10" s="34">
        <f t="shared" si="16"/>
        <v>12.651599999999998</v>
      </c>
      <c r="N10" s="34">
        <f t="shared" si="10"/>
        <v>0</v>
      </c>
      <c r="O10" s="35">
        <f t="shared" si="11"/>
        <v>12.651599999999998</v>
      </c>
      <c r="P10" s="36">
        <f t="shared" si="12"/>
        <v>2.7777777777777777</v>
      </c>
      <c r="Q10" s="37">
        <f>+P10*O10</f>
        <v>35.143333333333331</v>
      </c>
      <c r="R10" s="27">
        <v>1</v>
      </c>
      <c r="S10" s="18">
        <f t="shared" si="13"/>
        <v>0</v>
      </c>
      <c r="T10" s="37">
        <f t="shared" si="14"/>
        <v>0</v>
      </c>
      <c r="U10" s="19">
        <v>5</v>
      </c>
      <c r="V10" s="37">
        <f t="shared" si="15"/>
        <v>15.7928</v>
      </c>
      <c r="W10" s="14"/>
      <c r="Y10" s="13"/>
      <c r="AM10">
        <v>3</v>
      </c>
      <c r="AN10">
        <v>14.999999999999998</v>
      </c>
      <c r="AO10">
        <v>16.649999999999999</v>
      </c>
      <c r="AP10">
        <v>18.299999999999997</v>
      </c>
      <c r="AQ10">
        <v>13.199999999999998</v>
      </c>
      <c r="AR10">
        <v>14.849999999999998</v>
      </c>
      <c r="AS10">
        <v>16.5</v>
      </c>
      <c r="AT10">
        <v>11.399999999999999</v>
      </c>
      <c r="AU10">
        <v>13.049999999999997</v>
      </c>
      <c r="AV10">
        <v>14.699999999999998</v>
      </c>
      <c r="AZ10">
        <v>3</v>
      </c>
      <c r="BA10">
        <v>28.875</v>
      </c>
      <c r="BB10">
        <v>31.124999999999996</v>
      </c>
      <c r="BC10">
        <v>33.375</v>
      </c>
      <c r="BD10">
        <v>26.249999999999996</v>
      </c>
      <c r="BE10">
        <v>28.875</v>
      </c>
      <c r="BF10">
        <v>31.124999999999996</v>
      </c>
      <c r="BG10">
        <v>23.5</v>
      </c>
      <c r="BH10">
        <v>26.499999999999996</v>
      </c>
      <c r="BI10">
        <v>28.875</v>
      </c>
    </row>
    <row r="11" spans="1:61">
      <c r="A11" s="44">
        <v>6</v>
      </c>
      <c r="B11" s="34">
        <f t="shared" si="2"/>
        <v>13.342999999999996</v>
      </c>
      <c r="C11" s="34">
        <f t="shared" si="3"/>
        <v>10.568</v>
      </c>
      <c r="D11" s="34">
        <f t="shared" si="4"/>
        <v>7.7679999999999998</v>
      </c>
      <c r="E11" s="44">
        <v>6</v>
      </c>
      <c r="F11" s="34">
        <f t="shared" si="5"/>
        <v>23.33625</v>
      </c>
      <c r="G11" s="34">
        <f t="shared" si="6"/>
        <v>20.43</v>
      </c>
      <c r="H11" s="34">
        <f t="shared" si="7"/>
        <v>17.43</v>
      </c>
      <c r="I11" s="23">
        <f t="shared" si="8"/>
        <v>2</v>
      </c>
      <c r="J11" s="17">
        <v>26</v>
      </c>
      <c r="K11" s="35">
        <f t="shared" si="0"/>
        <v>24.743499999999997</v>
      </c>
      <c r="L11" s="35">
        <f t="shared" si="9"/>
        <v>44.638125000000002</v>
      </c>
      <c r="M11" s="34">
        <f t="shared" si="16"/>
        <v>14.846099999999998</v>
      </c>
      <c r="N11" s="34">
        <f t="shared" si="10"/>
        <v>17.855250000000002</v>
      </c>
      <c r="O11" s="35">
        <f t="shared" si="11"/>
        <v>32.701349999999998</v>
      </c>
      <c r="P11" s="36">
        <f t="shared" si="12"/>
        <v>5.5555555555555554</v>
      </c>
      <c r="Q11" s="37">
        <f>+P11*O11</f>
        <v>181.67416666666665</v>
      </c>
      <c r="R11" s="27">
        <v>0.6</v>
      </c>
      <c r="S11" s="18">
        <f t="shared" si="13"/>
        <v>0.4</v>
      </c>
      <c r="T11" s="37">
        <f t="shared" si="14"/>
        <v>0</v>
      </c>
      <c r="U11" s="19">
        <v>6</v>
      </c>
      <c r="V11" s="37">
        <f t="shared" si="15"/>
        <v>14.5128</v>
      </c>
      <c r="W11" s="14"/>
      <c r="Y11" s="49">
        <v>0</v>
      </c>
      <c r="AM11">
        <v>4</v>
      </c>
      <c r="AN11">
        <v>13.874999999999998</v>
      </c>
      <c r="AO11">
        <v>15.699999999999998</v>
      </c>
      <c r="AP11">
        <v>17.55</v>
      </c>
      <c r="AQ11">
        <v>12.049999999999997</v>
      </c>
      <c r="AR11">
        <v>13.85</v>
      </c>
      <c r="AS11">
        <v>15.649999999999999</v>
      </c>
      <c r="AT11">
        <v>10.049999999999999</v>
      </c>
      <c r="AU11">
        <v>11.999999999999998</v>
      </c>
      <c r="AV11">
        <v>13.85</v>
      </c>
      <c r="AZ11">
        <v>4</v>
      </c>
      <c r="BA11">
        <v>25.999999999999996</v>
      </c>
      <c r="BB11">
        <v>28.875</v>
      </c>
      <c r="BC11">
        <v>31.124999999999996</v>
      </c>
      <c r="BD11">
        <v>24</v>
      </c>
      <c r="BE11">
        <v>26.999999999999996</v>
      </c>
      <c r="BF11">
        <v>29.625</v>
      </c>
      <c r="BG11">
        <v>21.999999999999996</v>
      </c>
      <c r="BH11">
        <v>25</v>
      </c>
      <c r="BI11">
        <v>28.125</v>
      </c>
    </row>
    <row r="12" spans="1:61">
      <c r="A12" s="44">
        <v>7</v>
      </c>
      <c r="B12" s="34">
        <f t="shared" si="2"/>
        <v>12.1525</v>
      </c>
      <c r="C12" s="34">
        <f t="shared" si="3"/>
        <v>9.5775000000000006</v>
      </c>
      <c r="D12" s="34">
        <f t="shared" si="4"/>
        <v>6.9775</v>
      </c>
      <c r="E12" s="44">
        <v>7</v>
      </c>
      <c r="F12" s="34">
        <f t="shared" si="5"/>
        <v>21.18</v>
      </c>
      <c r="G12" s="34">
        <f t="shared" si="6"/>
        <v>18.18</v>
      </c>
      <c r="H12" s="34">
        <f t="shared" si="7"/>
        <v>15.18</v>
      </c>
      <c r="I12" s="23">
        <f t="shared" si="8"/>
        <v>1</v>
      </c>
      <c r="J12" s="17">
        <v>16</v>
      </c>
      <c r="K12" s="35">
        <f t="shared" si="0"/>
        <v>11.251250000000001</v>
      </c>
      <c r="L12" s="35">
        <f t="shared" si="9"/>
        <v>20.13</v>
      </c>
      <c r="M12" s="34">
        <f t="shared" si="16"/>
        <v>6.75075</v>
      </c>
      <c r="N12" s="34">
        <f t="shared" si="10"/>
        <v>8.0519999999999996</v>
      </c>
      <c r="O12" s="35">
        <f t="shared" si="11"/>
        <v>14.80275</v>
      </c>
      <c r="P12" s="36">
        <f t="shared" si="12"/>
        <v>2.7777777777777777</v>
      </c>
      <c r="Q12" s="37">
        <f>+P12*O12</f>
        <v>41.118749999999999</v>
      </c>
      <c r="R12" s="27">
        <v>0.6</v>
      </c>
      <c r="S12" s="18">
        <f t="shared" si="13"/>
        <v>0.4</v>
      </c>
      <c r="T12" s="37">
        <f t="shared" si="14"/>
        <v>0</v>
      </c>
      <c r="U12" s="19">
        <v>7</v>
      </c>
      <c r="V12" s="37">
        <f t="shared" si="15"/>
        <v>13.0185</v>
      </c>
      <c r="W12" s="14"/>
      <c r="Y12" s="49">
        <v>0.6</v>
      </c>
      <c r="AM12">
        <v>5</v>
      </c>
      <c r="AN12">
        <v>11.424999999999999</v>
      </c>
      <c r="AO12">
        <v>14.125</v>
      </c>
      <c r="AP12">
        <v>16.824999999999999</v>
      </c>
      <c r="AQ12">
        <v>8.625</v>
      </c>
      <c r="AR12">
        <v>11.424999999999999</v>
      </c>
      <c r="AS12">
        <v>14.125</v>
      </c>
      <c r="AT12">
        <v>5.8249999999999993</v>
      </c>
      <c r="AU12">
        <v>8.625</v>
      </c>
      <c r="AV12">
        <v>11.424999999999999</v>
      </c>
      <c r="AZ12">
        <v>5</v>
      </c>
      <c r="BA12">
        <v>22.749999999999996</v>
      </c>
      <c r="BB12">
        <v>25.75</v>
      </c>
      <c r="BC12">
        <v>28.375</v>
      </c>
      <c r="BD12">
        <v>20.75</v>
      </c>
      <c r="BE12">
        <v>23.75</v>
      </c>
      <c r="BF12">
        <v>26.749999999999996</v>
      </c>
      <c r="BG12">
        <v>18.75</v>
      </c>
      <c r="BH12">
        <v>21.749999999999996</v>
      </c>
      <c r="BI12">
        <v>24.75</v>
      </c>
    </row>
    <row r="13" spans="1:61">
      <c r="A13" s="44">
        <v>8</v>
      </c>
      <c r="B13" s="34">
        <f t="shared" si="2"/>
        <v>10.613999999999997</v>
      </c>
      <c r="C13" s="34">
        <f t="shared" si="3"/>
        <v>8.738999999999999</v>
      </c>
      <c r="D13" s="34">
        <f t="shared" si="4"/>
        <v>6.9529999999999994</v>
      </c>
      <c r="E13" s="44">
        <v>8</v>
      </c>
      <c r="F13" s="34">
        <f t="shared" si="5"/>
        <v>13.750499999999999</v>
      </c>
      <c r="G13" s="34">
        <f t="shared" si="6"/>
        <v>9.8904999999999994</v>
      </c>
      <c r="H13" s="34">
        <f t="shared" si="7"/>
        <v>5.508</v>
      </c>
      <c r="I13" s="23">
        <f t="shared" si="8"/>
        <v>4</v>
      </c>
      <c r="J13" s="17">
        <v>6</v>
      </c>
      <c r="K13" s="35">
        <f t="shared" si="0"/>
        <v>39.830999999999989</v>
      </c>
      <c r="L13" s="35">
        <f t="shared" si="9"/>
        <v>49.597999999999999</v>
      </c>
      <c r="M13" s="34">
        <f t="shared" si="16"/>
        <v>23.898599999999991</v>
      </c>
      <c r="N13" s="34">
        <f t="shared" si="10"/>
        <v>19.839200000000002</v>
      </c>
      <c r="O13" s="35">
        <f t="shared" si="11"/>
        <v>43.737799999999993</v>
      </c>
      <c r="P13" s="36">
        <f t="shared" si="12"/>
        <v>11.111111111111111</v>
      </c>
      <c r="Q13" s="37">
        <f>+P13*O13</f>
        <v>485.97555555555545</v>
      </c>
      <c r="R13" s="27">
        <v>0.6</v>
      </c>
      <c r="S13" s="18">
        <f t="shared" si="13"/>
        <v>0.4</v>
      </c>
      <c r="T13" s="37">
        <f t="shared" si="14"/>
        <v>0</v>
      </c>
      <c r="U13" s="19">
        <v>8</v>
      </c>
      <c r="V13" s="37">
        <f t="shared" si="15"/>
        <v>9.1996000000000002</v>
      </c>
      <c r="W13" s="14"/>
      <c r="Y13" s="49">
        <v>0.4</v>
      </c>
      <c r="AM13">
        <v>6</v>
      </c>
      <c r="AN13">
        <v>11.099999999999998</v>
      </c>
      <c r="AO13">
        <v>13.899999999999999</v>
      </c>
      <c r="AP13">
        <v>16.599999999999998</v>
      </c>
      <c r="AQ13">
        <v>8.3000000000000007</v>
      </c>
      <c r="AR13">
        <v>11.099999999999998</v>
      </c>
      <c r="AS13">
        <v>13.899999999999999</v>
      </c>
      <c r="AT13">
        <v>5.5</v>
      </c>
      <c r="AU13">
        <v>8.3000000000000007</v>
      </c>
      <c r="AV13">
        <v>11.099999999999998</v>
      </c>
      <c r="AZ13">
        <v>6</v>
      </c>
      <c r="BA13">
        <v>21</v>
      </c>
      <c r="BB13">
        <v>24</v>
      </c>
      <c r="BC13">
        <v>26.624999999999996</v>
      </c>
      <c r="BD13">
        <v>17.999999999999996</v>
      </c>
      <c r="BE13">
        <v>21</v>
      </c>
      <c r="BF13">
        <v>24</v>
      </c>
      <c r="BG13">
        <v>15</v>
      </c>
      <c r="BH13">
        <v>17.999999999999996</v>
      </c>
      <c r="BI13">
        <v>21</v>
      </c>
    </row>
    <row r="14" spans="1:61">
      <c r="A14" s="39">
        <v>9</v>
      </c>
      <c r="B14" s="38">
        <f t="shared" si="2"/>
        <v>8.2429999999999986</v>
      </c>
      <c r="C14" s="38">
        <f t="shared" si="3"/>
        <v>6.3680000000000003</v>
      </c>
      <c r="D14" s="38">
        <f t="shared" si="4"/>
        <v>4.4179999999999993</v>
      </c>
      <c r="E14" s="39">
        <v>9</v>
      </c>
      <c r="F14" s="38">
        <f t="shared" si="5"/>
        <v>8.9499999999999993</v>
      </c>
      <c r="G14" s="38">
        <f t="shared" si="6"/>
        <v>5.5864999999999991</v>
      </c>
      <c r="H14" s="38">
        <f t="shared" si="7"/>
        <v>2.8499999999999996</v>
      </c>
      <c r="I14" s="39">
        <f t="shared" si="8"/>
        <v>1</v>
      </c>
      <c r="J14" s="17">
        <v>26</v>
      </c>
      <c r="K14" s="40">
        <f t="shared" si="0"/>
        <v>7.5867499999999986</v>
      </c>
      <c r="L14" s="40">
        <f t="shared" si="9"/>
        <v>7.7727749999999993</v>
      </c>
      <c r="M14" s="38">
        <f t="shared" si="16"/>
        <v>4.5520499999999986</v>
      </c>
      <c r="N14" s="38">
        <f t="shared" si="10"/>
        <v>3.1091099999999998</v>
      </c>
      <c r="O14" s="40">
        <f t="shared" si="11"/>
        <v>7.6611599999999989</v>
      </c>
      <c r="P14" s="41">
        <f t="shared" si="12"/>
        <v>2.7777777777777777</v>
      </c>
      <c r="Q14" s="42">
        <f t="shared" si="1"/>
        <v>21.280999999999995</v>
      </c>
      <c r="R14" s="39">
        <v>0.6</v>
      </c>
      <c r="S14" s="39">
        <v>0.4</v>
      </c>
      <c r="T14" s="42">
        <f t="shared" si="14"/>
        <v>0</v>
      </c>
      <c r="U14" s="20"/>
      <c r="V14" s="20"/>
      <c r="W14" s="20"/>
      <c r="AM14">
        <v>7</v>
      </c>
      <c r="AN14">
        <v>9.9499999999999993</v>
      </c>
      <c r="AO14">
        <v>12.699999999999998</v>
      </c>
      <c r="AP14">
        <v>15.349999999999998</v>
      </c>
      <c r="AQ14">
        <v>7.35</v>
      </c>
      <c r="AR14">
        <v>10.1</v>
      </c>
      <c r="AS14">
        <v>12.849999999999998</v>
      </c>
      <c r="AT14">
        <v>4.75</v>
      </c>
      <c r="AU14">
        <v>7.5</v>
      </c>
      <c r="AV14">
        <v>10.25</v>
      </c>
      <c r="AZ14">
        <v>7</v>
      </c>
      <c r="BA14">
        <v>18.75</v>
      </c>
      <c r="BB14">
        <v>21.749999999999996</v>
      </c>
      <c r="BC14">
        <v>24.75</v>
      </c>
      <c r="BD14">
        <v>15.749999999999998</v>
      </c>
      <c r="BE14">
        <v>18.75</v>
      </c>
      <c r="BF14">
        <v>21.749999999999996</v>
      </c>
      <c r="BG14">
        <v>12.749999999999998</v>
      </c>
      <c r="BH14">
        <v>15.749999999999998</v>
      </c>
      <c r="BI14">
        <v>18.75</v>
      </c>
    </row>
    <row r="15" spans="1:61">
      <c r="A15" s="39">
        <v>10</v>
      </c>
      <c r="B15" s="38">
        <f t="shared" si="2"/>
        <v>8.4705000000000013</v>
      </c>
      <c r="C15" s="38">
        <f t="shared" si="3"/>
        <v>6.7829999999999995</v>
      </c>
      <c r="D15" s="38">
        <f t="shared" si="4"/>
        <v>5.1659999999999995</v>
      </c>
      <c r="E15" s="39">
        <v>10</v>
      </c>
      <c r="F15" s="38">
        <f t="shared" si="5"/>
        <v>5.3514999999999997</v>
      </c>
      <c r="G15" s="38">
        <f t="shared" si="6"/>
        <v>3.0734999999999997</v>
      </c>
      <c r="H15" s="38">
        <f t="shared" si="7"/>
        <v>1.3124999999999998</v>
      </c>
      <c r="I15" s="39">
        <f t="shared" si="8"/>
        <v>1</v>
      </c>
      <c r="J15" s="17">
        <v>18</v>
      </c>
      <c r="K15" s="40">
        <f t="shared" si="0"/>
        <v>7.8798750000000002</v>
      </c>
      <c r="L15" s="40">
        <f t="shared" si="9"/>
        <v>4.5541999999999998</v>
      </c>
      <c r="M15" s="38">
        <f t="shared" si="16"/>
        <v>4.7279249999999999</v>
      </c>
      <c r="N15" s="38">
        <f t="shared" si="10"/>
        <v>1.82168</v>
      </c>
      <c r="O15" s="40">
        <f t="shared" si="11"/>
        <v>6.5496049999999997</v>
      </c>
      <c r="P15" s="41">
        <f t="shared" si="12"/>
        <v>2.7777777777777777</v>
      </c>
      <c r="Q15" s="42">
        <f t="shared" si="1"/>
        <v>18.193347222222222</v>
      </c>
      <c r="R15" s="39">
        <v>0.6</v>
      </c>
      <c r="S15" s="39">
        <v>0.4</v>
      </c>
      <c r="T15" s="42">
        <f t="shared" si="14"/>
        <v>0</v>
      </c>
      <c r="U15" s="14"/>
      <c r="V15" s="14"/>
      <c r="W15" s="14"/>
      <c r="AM15">
        <v>8</v>
      </c>
      <c r="AN15">
        <v>9.1</v>
      </c>
      <c r="AO15">
        <v>10.999999999999998</v>
      </c>
      <c r="AP15">
        <v>12.799999999999997</v>
      </c>
      <c r="AQ15">
        <v>7.2</v>
      </c>
      <c r="AR15">
        <v>9.1</v>
      </c>
      <c r="AS15">
        <v>10.999999999999998</v>
      </c>
      <c r="AT15">
        <v>5.8999999999999995</v>
      </c>
      <c r="AU15">
        <v>7.2</v>
      </c>
      <c r="AV15">
        <v>8.5</v>
      </c>
      <c r="AZ15">
        <v>8</v>
      </c>
      <c r="BA15">
        <v>8.8500000000000014</v>
      </c>
      <c r="BB15">
        <v>14.9</v>
      </c>
      <c r="BC15">
        <v>20.95</v>
      </c>
      <c r="BD15">
        <v>5.7999999999999989</v>
      </c>
      <c r="BE15">
        <v>10.85</v>
      </c>
      <c r="BF15">
        <v>15.899999999999999</v>
      </c>
      <c r="BG15">
        <v>0</v>
      </c>
      <c r="BH15">
        <v>6.8</v>
      </c>
      <c r="BI15">
        <v>13.6</v>
      </c>
    </row>
    <row r="16" spans="1:61">
      <c r="A16" s="39">
        <v>11</v>
      </c>
      <c r="B16" s="38">
        <f t="shared" si="2"/>
        <v>8.2515000000000001</v>
      </c>
      <c r="C16" s="38">
        <f t="shared" si="3"/>
        <v>5.4639999999999995</v>
      </c>
      <c r="D16" s="38">
        <f t="shared" si="4"/>
        <v>2.4787499999999998</v>
      </c>
      <c r="E16" s="39">
        <v>11</v>
      </c>
      <c r="F16" s="38">
        <f t="shared" si="5"/>
        <v>4.8424999999999994</v>
      </c>
      <c r="G16" s="38">
        <f t="shared" si="6"/>
        <v>2.3409999999999997</v>
      </c>
      <c r="H16" s="38">
        <f t="shared" si="7"/>
        <v>3.7500000000000006E-2</v>
      </c>
      <c r="I16" s="39">
        <f t="shared" si="8"/>
        <v>2</v>
      </c>
      <c r="J16" s="17">
        <v>8</v>
      </c>
      <c r="K16" s="40">
        <f t="shared" si="0"/>
        <v>14.55175</v>
      </c>
      <c r="L16" s="40">
        <f t="shared" si="9"/>
        <v>7.9339499999999994</v>
      </c>
      <c r="M16" s="38">
        <f t="shared" si="16"/>
        <v>8.7310499999999998</v>
      </c>
      <c r="N16" s="38">
        <f t="shared" si="10"/>
        <v>3.1735799999999998</v>
      </c>
      <c r="O16" s="40">
        <f t="shared" si="11"/>
        <v>11.904629999999999</v>
      </c>
      <c r="P16" s="41">
        <f t="shared" si="12"/>
        <v>5.5555555555555554</v>
      </c>
      <c r="Q16" s="42">
        <f t="shared" si="1"/>
        <v>66.136833333333328</v>
      </c>
      <c r="R16" s="39">
        <v>0.6</v>
      </c>
      <c r="S16" s="39">
        <v>0.4</v>
      </c>
      <c r="T16" s="42">
        <f t="shared" si="14"/>
        <v>0</v>
      </c>
      <c r="AM16">
        <v>9</v>
      </c>
      <c r="AN16">
        <v>5.9999999999999991</v>
      </c>
      <c r="AO16">
        <v>8.7999999999999989</v>
      </c>
      <c r="AP16">
        <v>11.5</v>
      </c>
      <c r="AQ16">
        <v>4.0999999999999996</v>
      </c>
      <c r="AR16">
        <v>6.9</v>
      </c>
      <c r="AS16">
        <v>9.7000000000000011</v>
      </c>
      <c r="AT16">
        <v>2.15</v>
      </c>
      <c r="AU16">
        <v>4.9499999999999993</v>
      </c>
      <c r="AV16">
        <v>7.7499999999999991</v>
      </c>
      <c r="AZ16">
        <v>9</v>
      </c>
      <c r="BA16">
        <v>4.9000000000000004</v>
      </c>
      <c r="BB16">
        <v>9.9</v>
      </c>
      <c r="BC16">
        <v>14.9</v>
      </c>
      <c r="BD16">
        <v>0.2</v>
      </c>
      <c r="BE16">
        <v>6.85</v>
      </c>
      <c r="BF16">
        <v>13.499999999999998</v>
      </c>
      <c r="BG16">
        <v>0</v>
      </c>
      <c r="BH16">
        <v>0</v>
      </c>
      <c r="BI16">
        <v>11.399999999999999</v>
      </c>
    </row>
    <row r="17" spans="1:61">
      <c r="A17" s="39">
        <v>12</v>
      </c>
      <c r="B17" s="38">
        <f t="shared" si="2"/>
        <v>6.3937499999999989</v>
      </c>
      <c r="C17" s="38">
        <f t="shared" si="3"/>
        <v>4.4437499999999996</v>
      </c>
      <c r="D17" s="38">
        <f t="shared" si="4"/>
        <v>2.1209999999999996</v>
      </c>
      <c r="E17" s="39">
        <v>12</v>
      </c>
      <c r="F17" s="38">
        <f t="shared" si="5"/>
        <v>3.24</v>
      </c>
      <c r="G17" s="38">
        <f t="shared" si="6"/>
        <v>1.1624999999999999</v>
      </c>
      <c r="H17" s="38">
        <f t="shared" si="7"/>
        <v>0</v>
      </c>
      <c r="I17" s="39">
        <f t="shared" si="8"/>
        <v>1</v>
      </c>
      <c r="J17" s="17">
        <v>16</v>
      </c>
      <c r="K17" s="40">
        <f t="shared" si="0"/>
        <v>5.7112499999999997</v>
      </c>
      <c r="L17" s="40">
        <f t="shared" si="9"/>
        <v>2.5128750000000002</v>
      </c>
      <c r="M17" s="38">
        <f t="shared" si="16"/>
        <v>3.4267499999999997</v>
      </c>
      <c r="N17" s="38">
        <f t="shared" si="10"/>
        <v>1.0051500000000002</v>
      </c>
      <c r="O17" s="40">
        <f t="shared" si="11"/>
        <v>4.4318999999999997</v>
      </c>
      <c r="P17" s="41">
        <f t="shared" si="12"/>
        <v>2.7777777777777777</v>
      </c>
      <c r="Q17" s="42">
        <f t="shared" si="1"/>
        <v>12.310833333333331</v>
      </c>
      <c r="R17" s="39">
        <v>0.6</v>
      </c>
      <c r="S17" s="39">
        <v>0.4</v>
      </c>
      <c r="T17" s="42">
        <f t="shared" si="14"/>
        <v>0</v>
      </c>
      <c r="AM17">
        <v>10</v>
      </c>
      <c r="AN17">
        <v>7.0249999999999995</v>
      </c>
      <c r="AO17">
        <v>8.8250000000000011</v>
      </c>
      <c r="AP17">
        <v>10.574999999999999</v>
      </c>
      <c r="AQ17">
        <v>5.3249999999999993</v>
      </c>
      <c r="AR17">
        <v>7.1249999999999991</v>
      </c>
      <c r="AS17">
        <v>8.9250000000000007</v>
      </c>
      <c r="AT17">
        <v>4.2749999999999995</v>
      </c>
      <c r="AU17">
        <v>5.3749999999999991</v>
      </c>
      <c r="AV17">
        <v>6.4749999999999996</v>
      </c>
      <c r="AZ17">
        <v>10</v>
      </c>
      <c r="BA17">
        <v>2.8</v>
      </c>
      <c r="BB17">
        <v>5.9499999999999993</v>
      </c>
      <c r="BC17">
        <v>9.1000000000000014</v>
      </c>
      <c r="BD17">
        <v>0</v>
      </c>
      <c r="BE17">
        <v>3.0999999999999996</v>
      </c>
      <c r="BF17">
        <v>8.4499999999999993</v>
      </c>
      <c r="BG17">
        <v>0</v>
      </c>
      <c r="BH17">
        <v>0</v>
      </c>
      <c r="BI17">
        <v>5.2499999999999991</v>
      </c>
    </row>
    <row r="18" spans="1:61">
      <c r="A18" s="39">
        <v>13</v>
      </c>
      <c r="B18" s="38">
        <f t="shared" si="2"/>
        <v>10.879024999999999</v>
      </c>
      <c r="C18" s="38">
        <f t="shared" si="3"/>
        <v>9.1362999999999985</v>
      </c>
      <c r="D18" s="38">
        <f t="shared" si="4"/>
        <v>8.5967999999999982</v>
      </c>
      <c r="E18" s="39">
        <v>13</v>
      </c>
      <c r="F18" s="38">
        <f t="shared" si="5"/>
        <v>8.5924174999999998</v>
      </c>
      <c r="G18" s="38">
        <f t="shared" si="6"/>
        <v>8.73733</v>
      </c>
      <c r="H18" s="38">
        <f t="shared" si="7"/>
        <v>7.3020624999999999</v>
      </c>
      <c r="I18" s="39">
        <f t="shared" si="8"/>
        <v>0.75</v>
      </c>
      <c r="J18" s="17">
        <v>8</v>
      </c>
      <c r="K18" s="40">
        <f t="shared" si="0"/>
        <v>7.7018034374999989</v>
      </c>
      <c r="L18" s="40">
        <f t="shared" si="9"/>
        <v>6.4823526562500007</v>
      </c>
      <c r="M18" s="38">
        <f t="shared" si="16"/>
        <v>4.6210820624999993</v>
      </c>
      <c r="N18" s="38">
        <f t="shared" si="10"/>
        <v>2.5929410625000004</v>
      </c>
      <c r="O18" s="40">
        <f t="shared" si="11"/>
        <v>7.2140231249999998</v>
      </c>
      <c r="P18" s="41">
        <f t="shared" si="12"/>
        <v>2.083333333333333</v>
      </c>
      <c r="Q18" s="42">
        <f t="shared" si="1"/>
        <v>15.029214843749997</v>
      </c>
      <c r="R18" s="39">
        <v>0.6</v>
      </c>
      <c r="S18" s="39">
        <v>0.4</v>
      </c>
      <c r="T18" s="42">
        <f t="shared" si="14"/>
        <v>0</v>
      </c>
      <c r="AM18">
        <v>11</v>
      </c>
      <c r="AN18">
        <v>6.7249999999999988</v>
      </c>
      <c r="AO18">
        <v>8.625</v>
      </c>
      <c r="AP18">
        <v>10.474999999999998</v>
      </c>
      <c r="AQ18">
        <v>3.9249999999999998</v>
      </c>
      <c r="AR18">
        <v>5.8249999999999993</v>
      </c>
      <c r="AS18">
        <v>7.7249999999999996</v>
      </c>
      <c r="AT18">
        <v>0.15000000000000002</v>
      </c>
      <c r="AU18">
        <v>3.0249999999999999</v>
      </c>
      <c r="AV18">
        <v>5.8999999999999995</v>
      </c>
      <c r="AZ18">
        <v>11</v>
      </c>
      <c r="BA18">
        <v>1.4</v>
      </c>
      <c r="BB18">
        <v>5.6499999999999995</v>
      </c>
      <c r="BC18">
        <v>9.9</v>
      </c>
      <c r="BD18">
        <v>0</v>
      </c>
      <c r="BE18">
        <v>2.3499999999999996</v>
      </c>
      <c r="BF18">
        <v>6.4499999999999993</v>
      </c>
      <c r="BG18">
        <v>0</v>
      </c>
      <c r="BH18">
        <v>0</v>
      </c>
      <c r="BI18">
        <v>0.15000000000000002</v>
      </c>
    </row>
    <row r="19" spans="1:61">
      <c r="A19" s="39">
        <v>14</v>
      </c>
      <c r="B19" s="38">
        <f t="shared" si="2"/>
        <v>5.4649999999999999</v>
      </c>
      <c r="C19" s="38">
        <f t="shared" si="3"/>
        <v>3.1732500000000003</v>
      </c>
      <c r="D19" s="38">
        <f t="shared" si="4"/>
        <v>1.3684999999999998</v>
      </c>
      <c r="E19" s="39">
        <v>14</v>
      </c>
      <c r="F19" s="38">
        <f t="shared" si="5"/>
        <v>2.0812499999999998</v>
      </c>
      <c r="G19" s="38">
        <f t="shared" si="6"/>
        <v>0</v>
      </c>
      <c r="H19" s="38">
        <f t="shared" si="7"/>
        <v>0</v>
      </c>
      <c r="I19" s="39">
        <f t="shared" si="8"/>
        <v>0</v>
      </c>
      <c r="J19" s="17">
        <v>13</v>
      </c>
      <c r="K19" s="40">
        <f t="shared" si="0"/>
        <v>0</v>
      </c>
      <c r="L19" s="40">
        <f t="shared" si="9"/>
        <v>0</v>
      </c>
      <c r="M19" s="38">
        <f t="shared" si="16"/>
        <v>0</v>
      </c>
      <c r="N19" s="38">
        <f t="shared" si="10"/>
        <v>0</v>
      </c>
      <c r="O19" s="40">
        <f t="shared" si="11"/>
        <v>0</v>
      </c>
      <c r="P19" s="41">
        <f t="shared" si="12"/>
        <v>0</v>
      </c>
      <c r="Q19" s="42">
        <f t="shared" si="1"/>
        <v>0</v>
      </c>
      <c r="R19" s="39">
        <v>0.6</v>
      </c>
      <c r="S19" s="39">
        <v>0.4</v>
      </c>
      <c r="T19" s="42">
        <f t="shared" si="14"/>
        <v>0</v>
      </c>
      <c r="AM19">
        <v>12</v>
      </c>
      <c r="AN19">
        <v>4.875</v>
      </c>
      <c r="AO19">
        <v>6.7499999999999982</v>
      </c>
      <c r="AP19">
        <v>8.625</v>
      </c>
      <c r="AQ19">
        <v>2.9249999999999998</v>
      </c>
      <c r="AR19">
        <v>4.8</v>
      </c>
      <c r="AS19">
        <v>6.6749999999999989</v>
      </c>
      <c r="AT19">
        <v>0</v>
      </c>
      <c r="AU19">
        <v>2.8499999999999996</v>
      </c>
      <c r="AV19">
        <v>4.9499999999999993</v>
      </c>
      <c r="AZ19">
        <v>12</v>
      </c>
      <c r="BA19">
        <v>0</v>
      </c>
      <c r="BB19">
        <v>4</v>
      </c>
      <c r="BC19">
        <v>8</v>
      </c>
      <c r="BD19">
        <v>0</v>
      </c>
      <c r="BE19">
        <v>0</v>
      </c>
      <c r="BF19">
        <v>4.6499999999999995</v>
      </c>
      <c r="BG19">
        <v>0</v>
      </c>
      <c r="BH19">
        <v>0</v>
      </c>
      <c r="BI19">
        <v>0</v>
      </c>
    </row>
    <row r="20" spans="1:61">
      <c r="A20" s="39">
        <v>15</v>
      </c>
      <c r="B20" s="38">
        <f t="shared" si="2"/>
        <v>2.7505000000000002</v>
      </c>
      <c r="C20" s="38">
        <f t="shared" si="3"/>
        <v>1.5795000000000001</v>
      </c>
      <c r="D20" s="38">
        <f t="shared" si="4"/>
        <v>0.71249999999999991</v>
      </c>
      <c r="E20" s="39">
        <v>15</v>
      </c>
      <c r="F20" s="38">
        <f t="shared" si="5"/>
        <v>0</v>
      </c>
      <c r="G20" s="38">
        <f t="shared" si="6"/>
        <v>0</v>
      </c>
      <c r="H20" s="38">
        <f t="shared" si="7"/>
        <v>0</v>
      </c>
      <c r="I20" s="39">
        <f t="shared" si="8"/>
        <v>0</v>
      </c>
      <c r="J20" s="17">
        <v>5</v>
      </c>
      <c r="K20" s="40">
        <f t="shared" si="0"/>
        <v>0</v>
      </c>
      <c r="L20" s="40">
        <f t="shared" si="9"/>
        <v>0</v>
      </c>
      <c r="M20" s="38">
        <f t="shared" si="16"/>
        <v>0</v>
      </c>
      <c r="N20" s="38">
        <f t="shared" si="10"/>
        <v>0</v>
      </c>
      <c r="O20" s="40">
        <f t="shared" si="11"/>
        <v>0</v>
      </c>
      <c r="P20" s="41">
        <f t="shared" si="12"/>
        <v>0</v>
      </c>
      <c r="Q20" s="42">
        <f t="shared" si="1"/>
        <v>0</v>
      </c>
      <c r="R20" s="39">
        <v>0.6</v>
      </c>
      <c r="S20" s="39">
        <v>0.4</v>
      </c>
      <c r="T20" s="42">
        <f t="shared" si="14"/>
        <v>0</v>
      </c>
      <c r="V20" t="s">
        <v>32</v>
      </c>
      <c r="AM20">
        <v>13</v>
      </c>
      <c r="AN20">
        <v>9.8149999999999995</v>
      </c>
      <c r="AO20">
        <v>10.329999999999998</v>
      </c>
      <c r="AP20">
        <v>13.432499999999999</v>
      </c>
      <c r="AQ20">
        <v>8.4149999999999991</v>
      </c>
      <c r="AR20">
        <v>9.0824999999999996</v>
      </c>
      <c r="AS20">
        <v>10.472499999999998</v>
      </c>
      <c r="AT20">
        <v>8.3574999999999999</v>
      </c>
      <c r="AU20">
        <v>8.9499999999999993</v>
      </c>
      <c r="AV20">
        <v>8.5799999999999983</v>
      </c>
      <c r="AZ20">
        <v>13</v>
      </c>
      <c r="BA20">
        <v>6.1742499999999998</v>
      </c>
      <c r="BB20">
        <v>10.688499999999998</v>
      </c>
      <c r="BC20">
        <v>10.24925</v>
      </c>
      <c r="BD20">
        <v>6.1742499999999998</v>
      </c>
      <c r="BE20">
        <v>10.773499999999999</v>
      </c>
      <c r="BF20">
        <v>10.723500000000001</v>
      </c>
      <c r="BG20">
        <v>6.12425</v>
      </c>
      <c r="BH20">
        <v>6.1742499999999998</v>
      </c>
      <c r="BI20">
        <v>10.773499999999999</v>
      </c>
    </row>
    <row r="21" spans="1:61">
      <c r="A21" s="39">
        <v>16</v>
      </c>
      <c r="B21" s="38">
        <f t="shared" si="2"/>
        <v>1.8362499999999997</v>
      </c>
      <c r="C21" s="38">
        <f t="shared" si="3"/>
        <v>0.83024999999999993</v>
      </c>
      <c r="D21" s="38">
        <f t="shared" si="4"/>
        <v>0</v>
      </c>
      <c r="E21" s="39">
        <v>16</v>
      </c>
      <c r="F21" s="38">
        <f t="shared" si="5"/>
        <v>0</v>
      </c>
      <c r="G21" s="38">
        <f t="shared" si="6"/>
        <v>0</v>
      </c>
      <c r="H21" s="38">
        <f t="shared" si="7"/>
        <v>0</v>
      </c>
      <c r="I21" s="39">
        <f t="shared" si="8"/>
        <v>4</v>
      </c>
      <c r="J21" s="17">
        <v>35</v>
      </c>
      <c r="K21" s="40">
        <f t="shared" si="0"/>
        <v>5.9365999999999994</v>
      </c>
      <c r="L21" s="40">
        <f t="shared" si="9"/>
        <v>0</v>
      </c>
      <c r="M21" s="38">
        <f t="shared" si="16"/>
        <v>3.5619599999999996</v>
      </c>
      <c r="N21" s="38">
        <f t="shared" si="10"/>
        <v>0</v>
      </c>
      <c r="O21" s="40">
        <f t="shared" si="11"/>
        <v>3.5619599999999996</v>
      </c>
      <c r="P21" s="41">
        <f t="shared" si="12"/>
        <v>11.111111111111111</v>
      </c>
      <c r="Q21" s="42">
        <f t="shared" si="1"/>
        <v>39.577333333333328</v>
      </c>
      <c r="R21" s="39">
        <v>0.6</v>
      </c>
      <c r="S21" s="39">
        <v>0.4</v>
      </c>
      <c r="T21" s="42">
        <f t="shared" si="14"/>
        <v>0</v>
      </c>
      <c r="W21" s="32" t="s">
        <v>42</v>
      </c>
      <c r="AM21">
        <v>14</v>
      </c>
      <c r="AN21">
        <v>3.25</v>
      </c>
      <c r="AO21">
        <v>5.9999999999999991</v>
      </c>
      <c r="AP21">
        <v>8.6999999999999993</v>
      </c>
      <c r="AQ21">
        <v>0.1</v>
      </c>
      <c r="AR21">
        <v>3.9250000000000003</v>
      </c>
      <c r="AS21">
        <v>7.65</v>
      </c>
      <c r="AT21">
        <v>0</v>
      </c>
      <c r="AU21">
        <v>0.1</v>
      </c>
      <c r="AV21">
        <v>5.35</v>
      </c>
      <c r="AZ21">
        <v>14</v>
      </c>
      <c r="BA21">
        <v>0</v>
      </c>
      <c r="BB21">
        <v>0</v>
      </c>
      <c r="BC21">
        <v>8.3249999999999993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</row>
    <row r="22" spans="1:61">
      <c r="A22" s="39">
        <v>17</v>
      </c>
      <c r="B22" s="38">
        <f t="shared" si="2"/>
        <v>1.6390000000000002</v>
      </c>
      <c r="C22" s="38">
        <f t="shared" si="3"/>
        <v>0.7589999999999999</v>
      </c>
      <c r="D22" s="38">
        <f t="shared" si="4"/>
        <v>0</v>
      </c>
      <c r="E22" s="39">
        <v>17</v>
      </c>
      <c r="F22" s="38">
        <f t="shared" si="5"/>
        <v>0</v>
      </c>
      <c r="G22" s="38">
        <f t="shared" si="6"/>
        <v>0</v>
      </c>
      <c r="H22" s="38">
        <f t="shared" si="7"/>
        <v>0</v>
      </c>
      <c r="I22" s="39">
        <f t="shared" si="8"/>
        <v>0</v>
      </c>
      <c r="J22" s="17">
        <v>9</v>
      </c>
      <c r="K22" s="40">
        <f t="shared" si="0"/>
        <v>0</v>
      </c>
      <c r="L22" s="40">
        <f t="shared" si="9"/>
        <v>0</v>
      </c>
      <c r="M22" s="38">
        <f t="shared" si="16"/>
        <v>0</v>
      </c>
      <c r="N22" s="38">
        <f t="shared" si="10"/>
        <v>0</v>
      </c>
      <c r="O22" s="40">
        <f t="shared" si="11"/>
        <v>0</v>
      </c>
      <c r="P22" s="41">
        <f t="shared" si="12"/>
        <v>0</v>
      </c>
      <c r="Q22" s="42">
        <f t="shared" si="1"/>
        <v>0</v>
      </c>
      <c r="R22" s="39">
        <v>0.6</v>
      </c>
      <c r="S22" s="39">
        <v>0.4</v>
      </c>
      <c r="T22" s="42">
        <f t="shared" si="14"/>
        <v>0</v>
      </c>
      <c r="U22">
        <v>1</v>
      </c>
      <c r="V22" s="54" t="s">
        <v>28</v>
      </c>
      <c r="W22" s="29">
        <v>10.8</v>
      </c>
      <c r="X22" s="43">
        <f>+W22-$W$31</f>
        <v>-1.4033898305084733</v>
      </c>
      <c r="AM22">
        <v>15</v>
      </c>
      <c r="AN22">
        <v>1.9000000000000001</v>
      </c>
      <c r="AO22">
        <v>2.95</v>
      </c>
      <c r="AP22">
        <v>4</v>
      </c>
      <c r="AQ22">
        <v>0</v>
      </c>
      <c r="AR22">
        <v>1.9500000000000002</v>
      </c>
      <c r="AS22">
        <v>3.9000000000000004</v>
      </c>
      <c r="AT22">
        <v>0</v>
      </c>
      <c r="AU22">
        <v>0</v>
      </c>
      <c r="AV22">
        <v>2.8499999999999996</v>
      </c>
      <c r="AZ22">
        <v>15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</row>
    <row r="23" spans="1:61">
      <c r="A23" s="39">
        <v>18</v>
      </c>
      <c r="B23" s="38">
        <f t="shared" si="2"/>
        <v>-2.6999999999999996E-2</v>
      </c>
      <c r="C23" s="38">
        <f t="shared" si="3"/>
        <v>0</v>
      </c>
      <c r="D23" s="38">
        <f t="shared" si="4"/>
        <v>0</v>
      </c>
      <c r="E23" s="39">
        <v>18</v>
      </c>
      <c r="F23" s="38">
        <f t="shared" si="5"/>
        <v>0</v>
      </c>
      <c r="G23" s="38">
        <f t="shared" si="6"/>
        <v>0</v>
      </c>
      <c r="H23" s="38">
        <f t="shared" si="7"/>
        <v>0</v>
      </c>
      <c r="I23" s="39">
        <f t="shared" si="8"/>
        <v>2</v>
      </c>
      <c r="J23" s="17">
        <v>26</v>
      </c>
      <c r="K23" s="40">
        <f t="shared" si="0"/>
        <v>-3.5099999999999999E-2</v>
      </c>
      <c r="L23" s="40">
        <f t="shared" si="9"/>
        <v>0</v>
      </c>
      <c r="M23" s="38">
        <f t="shared" si="16"/>
        <v>-2.1059999999999999E-2</v>
      </c>
      <c r="N23" s="38">
        <f t="shared" si="10"/>
        <v>0</v>
      </c>
      <c r="O23" s="40">
        <f t="shared" si="11"/>
        <v>-2.1059999999999999E-2</v>
      </c>
      <c r="P23" s="41">
        <f t="shared" si="12"/>
        <v>5.5555555555555554</v>
      </c>
      <c r="Q23" s="42">
        <f t="shared" si="1"/>
        <v>-0.11699999999999999</v>
      </c>
      <c r="R23" s="39">
        <v>0.6</v>
      </c>
      <c r="S23" s="39">
        <v>0.4</v>
      </c>
      <c r="T23" s="42">
        <f t="shared" si="14"/>
        <v>0</v>
      </c>
      <c r="U23">
        <v>2</v>
      </c>
      <c r="V23" s="54" t="s">
        <v>29</v>
      </c>
      <c r="W23" s="29">
        <v>12.5</v>
      </c>
      <c r="X23" s="43">
        <f t="shared" ref="X23:X28" si="17">+W23-$W$31</f>
        <v>0.29661016949152597</v>
      </c>
      <c r="AM23">
        <v>16</v>
      </c>
      <c r="AN23">
        <v>0.92500000000000004</v>
      </c>
      <c r="AO23">
        <v>2.0499999999999998</v>
      </c>
      <c r="AP23">
        <v>3.1749999999999994</v>
      </c>
      <c r="AQ23">
        <v>0</v>
      </c>
      <c r="AR23">
        <v>1.0249999999999999</v>
      </c>
      <c r="AS23">
        <v>2.0499999999999998</v>
      </c>
      <c r="AT23">
        <v>0</v>
      </c>
      <c r="AU23">
        <v>0</v>
      </c>
      <c r="AV23">
        <v>0</v>
      </c>
      <c r="AZ23">
        <v>16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</row>
    <row r="24" spans="1:61">
      <c r="A24" s="39">
        <v>19</v>
      </c>
      <c r="B24" s="38">
        <f t="shared" si="2"/>
        <v>-1.8750000000000003E-2</v>
      </c>
      <c r="C24" s="38">
        <f t="shared" si="3"/>
        <v>0</v>
      </c>
      <c r="D24" s="38">
        <f t="shared" si="4"/>
        <v>0</v>
      </c>
      <c r="E24" s="39">
        <v>19</v>
      </c>
      <c r="F24" s="38">
        <f t="shared" si="5"/>
        <v>0</v>
      </c>
      <c r="G24" s="38">
        <f t="shared" si="6"/>
        <v>0</v>
      </c>
      <c r="H24" s="38">
        <f t="shared" si="7"/>
        <v>0</v>
      </c>
      <c r="I24" s="39">
        <f t="shared" si="8"/>
        <v>1</v>
      </c>
      <c r="J24" s="17">
        <v>31</v>
      </c>
      <c r="K24" s="40">
        <f t="shared" si="0"/>
        <v>-1.2187500000000002E-2</v>
      </c>
      <c r="L24" s="40">
        <f t="shared" si="9"/>
        <v>0</v>
      </c>
      <c r="M24" s="38">
        <f t="shared" si="16"/>
        <v>-7.3125000000000013E-3</v>
      </c>
      <c r="N24" s="38">
        <f t="shared" si="10"/>
        <v>0</v>
      </c>
      <c r="O24" s="40">
        <f t="shared" si="11"/>
        <v>-7.3125000000000013E-3</v>
      </c>
      <c r="P24" s="41">
        <f t="shared" si="12"/>
        <v>2.7777777777777777</v>
      </c>
      <c r="Q24" s="42">
        <f t="shared" si="1"/>
        <v>-2.0312500000000004E-2</v>
      </c>
      <c r="R24" s="39">
        <v>0.6</v>
      </c>
      <c r="S24" s="39">
        <v>0.4</v>
      </c>
      <c r="T24" s="42">
        <f t="shared" si="14"/>
        <v>0</v>
      </c>
      <c r="U24">
        <v>3</v>
      </c>
      <c r="V24" s="54">
        <v>0</v>
      </c>
      <c r="W24" s="29">
        <v>0</v>
      </c>
      <c r="X24" s="43">
        <f t="shared" si="17"/>
        <v>-12.203389830508474</v>
      </c>
      <c r="AM24">
        <v>17</v>
      </c>
      <c r="AN24">
        <v>0.1</v>
      </c>
      <c r="AO24">
        <v>2</v>
      </c>
      <c r="AP24">
        <v>3.9000000000000004</v>
      </c>
      <c r="AQ24">
        <v>0</v>
      </c>
      <c r="AR24">
        <v>0.15</v>
      </c>
      <c r="AS24">
        <v>2.8499999999999996</v>
      </c>
      <c r="AT24">
        <v>0</v>
      </c>
      <c r="AU24">
        <v>0</v>
      </c>
      <c r="AV24">
        <v>0</v>
      </c>
      <c r="AZ24">
        <v>17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</row>
    <row r="25" spans="1:61">
      <c r="A25" s="39">
        <v>20</v>
      </c>
      <c r="B25" s="38">
        <f t="shared" si="2"/>
        <v>0</v>
      </c>
      <c r="C25" s="38">
        <f t="shared" si="3"/>
        <v>0</v>
      </c>
      <c r="D25" s="38">
        <f t="shared" si="4"/>
        <v>0</v>
      </c>
      <c r="E25" s="39">
        <v>20</v>
      </c>
      <c r="F25" s="38">
        <f t="shared" si="5"/>
        <v>0</v>
      </c>
      <c r="G25" s="38">
        <f t="shared" si="6"/>
        <v>0</v>
      </c>
      <c r="H25" s="38">
        <f t="shared" si="7"/>
        <v>0</v>
      </c>
      <c r="I25" s="39">
        <f t="shared" si="8"/>
        <v>0</v>
      </c>
      <c r="J25" s="17">
        <v>10</v>
      </c>
      <c r="K25" s="40">
        <f t="shared" si="0"/>
        <v>0</v>
      </c>
      <c r="L25" s="40">
        <f t="shared" si="9"/>
        <v>0</v>
      </c>
      <c r="M25" s="38">
        <f t="shared" si="16"/>
        <v>0</v>
      </c>
      <c r="N25" s="38">
        <f t="shared" si="10"/>
        <v>0</v>
      </c>
      <c r="O25" s="40">
        <f t="shared" si="11"/>
        <v>0</v>
      </c>
      <c r="P25" s="41">
        <f t="shared" si="12"/>
        <v>0</v>
      </c>
      <c r="Q25" s="42">
        <f t="shared" si="1"/>
        <v>0</v>
      </c>
      <c r="R25" s="39">
        <v>0.6</v>
      </c>
      <c r="S25" s="39">
        <v>0.4</v>
      </c>
      <c r="T25" s="42">
        <f t="shared" si="14"/>
        <v>0</v>
      </c>
      <c r="U25">
        <v>4</v>
      </c>
      <c r="V25" s="54">
        <v>0</v>
      </c>
      <c r="W25" s="29">
        <v>0</v>
      </c>
      <c r="X25" s="43">
        <f t="shared" si="17"/>
        <v>-12.203389830508474</v>
      </c>
      <c r="AM25">
        <v>18</v>
      </c>
      <c r="AN25">
        <v>0</v>
      </c>
      <c r="AO25">
        <v>-0.44999999999999996</v>
      </c>
      <c r="AP25">
        <v>0.44999999999999996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Z25">
        <v>18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</row>
    <row r="26" spans="1:61">
      <c r="A26" s="39">
        <v>21</v>
      </c>
      <c r="B26" s="38">
        <f t="shared" si="2"/>
        <v>0</v>
      </c>
      <c r="C26" s="38">
        <f t="shared" si="3"/>
        <v>0</v>
      </c>
      <c r="D26" s="38">
        <f t="shared" si="4"/>
        <v>0</v>
      </c>
      <c r="E26" s="39">
        <v>21</v>
      </c>
      <c r="F26" s="38">
        <f t="shared" si="5"/>
        <v>0</v>
      </c>
      <c r="G26" s="38">
        <f t="shared" si="6"/>
        <v>0</v>
      </c>
      <c r="H26" s="38">
        <f t="shared" si="7"/>
        <v>0</v>
      </c>
      <c r="I26" s="39">
        <f t="shared" si="8"/>
        <v>2</v>
      </c>
      <c r="J26" s="17">
        <v>27</v>
      </c>
      <c r="K26" s="40">
        <f t="shared" si="0"/>
        <v>0</v>
      </c>
      <c r="L26" s="40">
        <f t="shared" si="9"/>
        <v>0</v>
      </c>
      <c r="M26" s="38">
        <f t="shared" si="16"/>
        <v>0</v>
      </c>
      <c r="N26" s="38">
        <f t="shared" si="10"/>
        <v>0</v>
      </c>
      <c r="O26" s="40">
        <f t="shared" si="11"/>
        <v>0</v>
      </c>
      <c r="P26" s="41">
        <f t="shared" si="12"/>
        <v>5.5555555555555554</v>
      </c>
      <c r="Q26" s="42">
        <f t="shared" si="1"/>
        <v>0</v>
      </c>
      <c r="R26" s="39">
        <v>0.6</v>
      </c>
      <c r="S26" s="39">
        <v>0.4</v>
      </c>
      <c r="T26" s="42">
        <f t="shared" si="14"/>
        <v>0</v>
      </c>
      <c r="U26">
        <v>5</v>
      </c>
      <c r="V26" s="54">
        <v>0</v>
      </c>
      <c r="W26" s="29">
        <v>0</v>
      </c>
      <c r="X26" s="43">
        <f t="shared" si="17"/>
        <v>-12.203389830508474</v>
      </c>
      <c r="AM26">
        <v>19</v>
      </c>
      <c r="AN26">
        <v>0</v>
      </c>
      <c r="AO26">
        <v>0</v>
      </c>
      <c r="AP26">
        <v>-7.5000000000000011E-2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Z26">
        <v>19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</row>
    <row r="27" spans="1:61">
      <c r="A27" s="39">
        <v>22</v>
      </c>
      <c r="B27" s="38">
        <f t="shared" si="2"/>
        <v>0</v>
      </c>
      <c r="C27" s="38">
        <f t="shared" si="3"/>
        <v>0</v>
      </c>
      <c r="D27" s="38">
        <f t="shared" si="4"/>
        <v>0</v>
      </c>
      <c r="E27" s="39">
        <v>22</v>
      </c>
      <c r="F27" s="38">
        <f t="shared" si="5"/>
        <v>0</v>
      </c>
      <c r="G27" s="38">
        <f t="shared" si="6"/>
        <v>0</v>
      </c>
      <c r="H27" s="38">
        <f t="shared" si="7"/>
        <v>0</v>
      </c>
      <c r="I27" s="39">
        <f t="shared" si="8"/>
        <v>0</v>
      </c>
      <c r="J27" s="17">
        <v>6</v>
      </c>
      <c r="K27" s="40">
        <f t="shared" si="0"/>
        <v>0</v>
      </c>
      <c r="L27" s="40">
        <f t="shared" si="9"/>
        <v>0</v>
      </c>
      <c r="M27" s="38">
        <f t="shared" si="16"/>
        <v>0</v>
      </c>
      <c r="N27" s="38">
        <f t="shared" si="10"/>
        <v>0</v>
      </c>
      <c r="O27" s="40">
        <f t="shared" si="11"/>
        <v>0</v>
      </c>
      <c r="P27" s="41">
        <f t="shared" si="12"/>
        <v>0</v>
      </c>
      <c r="Q27" s="42">
        <f t="shared" si="1"/>
        <v>0</v>
      </c>
      <c r="R27" s="39">
        <v>0.6</v>
      </c>
      <c r="S27" s="39">
        <v>0.4</v>
      </c>
      <c r="T27" s="42">
        <f t="shared" si="14"/>
        <v>0</v>
      </c>
      <c r="U27">
        <v>6</v>
      </c>
      <c r="V27" s="54">
        <v>0</v>
      </c>
      <c r="W27" s="29">
        <v>0</v>
      </c>
      <c r="X27" s="43">
        <f t="shared" si="17"/>
        <v>-12.203389830508474</v>
      </c>
      <c r="AM27">
        <v>20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Z27">
        <v>20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</row>
    <row r="28" spans="1:61">
      <c r="A28" s="39">
        <v>23</v>
      </c>
      <c r="B28" s="38">
        <f t="shared" si="2"/>
        <v>0</v>
      </c>
      <c r="C28" s="38">
        <f t="shared" si="3"/>
        <v>0</v>
      </c>
      <c r="D28" s="38">
        <f t="shared" si="4"/>
        <v>0</v>
      </c>
      <c r="E28" s="39">
        <v>23</v>
      </c>
      <c r="F28" s="38">
        <f t="shared" si="5"/>
        <v>0</v>
      </c>
      <c r="G28" s="38">
        <f t="shared" si="6"/>
        <v>0</v>
      </c>
      <c r="H28" s="38">
        <f t="shared" si="7"/>
        <v>0</v>
      </c>
      <c r="I28" s="39">
        <f t="shared" si="8"/>
        <v>0</v>
      </c>
      <c r="J28" s="17">
        <v>16</v>
      </c>
      <c r="K28" s="40">
        <f t="shared" si="0"/>
        <v>0</v>
      </c>
      <c r="L28" s="40">
        <f t="shared" si="9"/>
        <v>0</v>
      </c>
      <c r="M28" s="38">
        <f t="shared" si="16"/>
        <v>0</v>
      </c>
      <c r="N28" s="38">
        <f t="shared" si="10"/>
        <v>0</v>
      </c>
      <c r="O28" s="40">
        <f t="shared" si="11"/>
        <v>0</v>
      </c>
      <c r="P28" s="41">
        <f t="shared" si="12"/>
        <v>0</v>
      </c>
      <c r="Q28" s="42">
        <f t="shared" si="1"/>
        <v>0</v>
      </c>
      <c r="R28" s="39">
        <v>0.6</v>
      </c>
      <c r="S28" s="39">
        <v>0.4</v>
      </c>
      <c r="T28" s="42">
        <f t="shared" si="14"/>
        <v>0</v>
      </c>
      <c r="U28">
        <v>7</v>
      </c>
      <c r="V28" s="54">
        <v>0</v>
      </c>
      <c r="W28" s="29">
        <v>0</v>
      </c>
      <c r="X28" s="43">
        <f t="shared" si="17"/>
        <v>-12.203389830508474</v>
      </c>
      <c r="AM28">
        <v>21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Z28">
        <v>21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</row>
    <row r="29" spans="1:61">
      <c r="A29" s="39">
        <v>24</v>
      </c>
      <c r="B29" s="38">
        <f t="shared" si="2"/>
        <v>0</v>
      </c>
      <c r="C29" s="38">
        <f t="shared" si="3"/>
        <v>0</v>
      </c>
      <c r="D29" s="38">
        <f t="shared" si="4"/>
        <v>0</v>
      </c>
      <c r="E29" s="39">
        <v>24</v>
      </c>
      <c r="F29" s="38">
        <f t="shared" si="5"/>
        <v>0</v>
      </c>
      <c r="G29" s="38">
        <f t="shared" si="6"/>
        <v>0</v>
      </c>
      <c r="H29" s="38">
        <f t="shared" si="7"/>
        <v>0</v>
      </c>
      <c r="I29" s="39">
        <f t="shared" si="8"/>
        <v>0</v>
      </c>
      <c r="J29" s="17">
        <v>21</v>
      </c>
      <c r="K29" s="40">
        <f t="shared" si="0"/>
        <v>0</v>
      </c>
      <c r="L29" s="40">
        <f t="shared" si="9"/>
        <v>0</v>
      </c>
      <c r="M29" s="38">
        <f t="shared" si="16"/>
        <v>0</v>
      </c>
      <c r="N29" s="38">
        <f t="shared" si="10"/>
        <v>0</v>
      </c>
      <c r="O29" s="40">
        <f t="shared" si="11"/>
        <v>0</v>
      </c>
      <c r="P29" s="41">
        <f t="shared" si="12"/>
        <v>0</v>
      </c>
      <c r="Q29" s="42">
        <f t="shared" si="1"/>
        <v>0</v>
      </c>
      <c r="R29" s="39">
        <v>0.6</v>
      </c>
      <c r="S29" s="39">
        <v>0.4</v>
      </c>
      <c r="T29" s="42">
        <f t="shared" si="14"/>
        <v>0</v>
      </c>
      <c r="W29" s="9"/>
      <c r="X29" s="9"/>
      <c r="AM29">
        <v>22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Z29">
        <v>22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</row>
    <row r="30" spans="1:61">
      <c r="A30" s="39">
        <v>25</v>
      </c>
      <c r="B30" s="38">
        <f t="shared" si="2"/>
        <v>0</v>
      </c>
      <c r="C30" s="38">
        <f t="shared" si="3"/>
        <v>0</v>
      </c>
      <c r="D30" s="38">
        <f t="shared" si="4"/>
        <v>0</v>
      </c>
      <c r="E30" s="39">
        <v>25</v>
      </c>
      <c r="F30" s="38">
        <f t="shared" si="5"/>
        <v>0</v>
      </c>
      <c r="G30" s="38">
        <f t="shared" si="6"/>
        <v>0</v>
      </c>
      <c r="H30" s="38">
        <f t="shared" si="7"/>
        <v>0</v>
      </c>
      <c r="I30" s="39">
        <f t="shared" si="8"/>
        <v>0</v>
      </c>
      <c r="J30" s="17">
        <v>8</v>
      </c>
      <c r="K30" s="40">
        <f t="shared" si="0"/>
        <v>0</v>
      </c>
      <c r="L30" s="40">
        <f t="shared" si="9"/>
        <v>0</v>
      </c>
      <c r="M30" s="38">
        <f t="shared" si="16"/>
        <v>0</v>
      </c>
      <c r="N30" s="38">
        <f t="shared" si="10"/>
        <v>0</v>
      </c>
      <c r="O30" s="40">
        <f t="shared" si="11"/>
        <v>0</v>
      </c>
      <c r="P30" s="41">
        <f t="shared" si="12"/>
        <v>0</v>
      </c>
      <c r="Q30" s="42">
        <f t="shared" si="1"/>
        <v>0</v>
      </c>
      <c r="R30" s="39">
        <v>0.6</v>
      </c>
      <c r="S30" s="39">
        <v>0.4</v>
      </c>
      <c r="T30" s="42">
        <f t="shared" si="14"/>
        <v>0</v>
      </c>
      <c r="W30" s="30" t="s">
        <v>27</v>
      </c>
      <c r="X30" s="9"/>
      <c r="AM30">
        <v>23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Z30">
        <v>23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</row>
    <row r="31" spans="1:61">
      <c r="A31" s="39">
        <v>26</v>
      </c>
      <c r="B31" s="38">
        <f t="shared" si="2"/>
        <v>0</v>
      </c>
      <c r="C31" s="38">
        <f t="shared" si="3"/>
        <v>0</v>
      </c>
      <c r="D31" s="38">
        <f t="shared" si="4"/>
        <v>0</v>
      </c>
      <c r="E31" s="39">
        <v>26</v>
      </c>
      <c r="F31" s="38">
        <f t="shared" si="5"/>
        <v>0</v>
      </c>
      <c r="G31" s="38">
        <f t="shared" si="6"/>
        <v>0</v>
      </c>
      <c r="H31" s="38">
        <f t="shared" si="7"/>
        <v>0</v>
      </c>
      <c r="I31" s="39">
        <f t="shared" si="8"/>
        <v>0</v>
      </c>
      <c r="J31" s="17">
        <v>36</v>
      </c>
      <c r="K31" s="40">
        <f t="shared" si="0"/>
        <v>0</v>
      </c>
      <c r="L31" s="40">
        <f t="shared" si="9"/>
        <v>0</v>
      </c>
      <c r="M31" s="38">
        <f t="shared" si="16"/>
        <v>0</v>
      </c>
      <c r="N31" s="38">
        <f t="shared" si="10"/>
        <v>0</v>
      </c>
      <c r="O31" s="40">
        <f t="shared" si="11"/>
        <v>0</v>
      </c>
      <c r="P31" s="41">
        <f t="shared" si="12"/>
        <v>0</v>
      </c>
      <c r="Q31" s="42">
        <f t="shared" si="1"/>
        <v>0</v>
      </c>
      <c r="R31" s="39">
        <v>0.6</v>
      </c>
      <c r="S31" s="39">
        <v>0.4</v>
      </c>
      <c r="T31" s="42">
        <f t="shared" si="14"/>
        <v>0</v>
      </c>
      <c r="W31" s="29">
        <v>12.203389830508474</v>
      </c>
      <c r="X31" s="9"/>
      <c r="AM31">
        <v>24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Z31">
        <v>24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</row>
    <row r="32" spans="1:61">
      <c r="A32" s="39">
        <v>27</v>
      </c>
      <c r="B32" s="38">
        <f t="shared" si="2"/>
        <v>0</v>
      </c>
      <c r="C32" s="38">
        <f t="shared" si="3"/>
        <v>0</v>
      </c>
      <c r="D32" s="38">
        <f t="shared" si="4"/>
        <v>0</v>
      </c>
      <c r="E32" s="39">
        <v>27</v>
      </c>
      <c r="F32" s="38">
        <f t="shared" si="5"/>
        <v>0</v>
      </c>
      <c r="G32" s="38">
        <f t="shared" si="6"/>
        <v>0</v>
      </c>
      <c r="H32" s="38">
        <f t="shared" si="7"/>
        <v>0</v>
      </c>
      <c r="I32" s="39">
        <f t="shared" si="8"/>
        <v>0</v>
      </c>
      <c r="J32" s="17">
        <v>12</v>
      </c>
      <c r="K32" s="40">
        <f t="shared" si="0"/>
        <v>0</v>
      </c>
      <c r="L32" s="40">
        <f t="shared" si="9"/>
        <v>0</v>
      </c>
      <c r="M32" s="38">
        <f t="shared" si="16"/>
        <v>0</v>
      </c>
      <c r="N32" s="38">
        <f t="shared" si="10"/>
        <v>0</v>
      </c>
      <c r="O32" s="40">
        <f t="shared" si="11"/>
        <v>0</v>
      </c>
      <c r="P32" s="41">
        <f t="shared" si="12"/>
        <v>0</v>
      </c>
      <c r="Q32" s="42">
        <f t="shared" si="1"/>
        <v>0</v>
      </c>
      <c r="R32" s="39">
        <v>0.6</v>
      </c>
      <c r="S32" s="39">
        <v>0.4</v>
      </c>
      <c r="T32" s="42">
        <f t="shared" si="14"/>
        <v>0</v>
      </c>
      <c r="AM32">
        <v>25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Z32">
        <v>25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</row>
    <row r="33" spans="1:61">
      <c r="A33" s="39">
        <v>28</v>
      </c>
      <c r="B33" s="38">
        <f t="shared" si="2"/>
        <v>0</v>
      </c>
      <c r="C33" s="38">
        <f t="shared" si="3"/>
        <v>0</v>
      </c>
      <c r="D33" s="38">
        <f t="shared" si="4"/>
        <v>0</v>
      </c>
      <c r="E33" s="39">
        <v>28</v>
      </c>
      <c r="F33" s="38">
        <f t="shared" si="5"/>
        <v>0</v>
      </c>
      <c r="G33" s="38">
        <f t="shared" si="6"/>
        <v>0</v>
      </c>
      <c r="H33" s="38">
        <f t="shared" si="7"/>
        <v>0</v>
      </c>
      <c r="I33" s="39">
        <f t="shared" si="8"/>
        <v>0</v>
      </c>
      <c r="J33" s="17">
        <v>21</v>
      </c>
      <c r="K33" s="40">
        <f t="shared" si="0"/>
        <v>0</v>
      </c>
      <c r="L33" s="40">
        <f t="shared" si="9"/>
        <v>0</v>
      </c>
      <c r="M33" s="38">
        <f t="shared" si="16"/>
        <v>0</v>
      </c>
      <c r="N33" s="38">
        <f t="shared" si="10"/>
        <v>0</v>
      </c>
      <c r="O33" s="40">
        <f t="shared" si="11"/>
        <v>0</v>
      </c>
      <c r="P33" s="41">
        <f t="shared" si="12"/>
        <v>0</v>
      </c>
      <c r="Q33" s="42">
        <f t="shared" si="1"/>
        <v>0</v>
      </c>
      <c r="R33" s="39">
        <v>0.6</v>
      </c>
      <c r="S33" s="39">
        <v>0.4</v>
      </c>
      <c r="T33" s="42">
        <f t="shared" si="14"/>
        <v>0</v>
      </c>
      <c r="AM33">
        <v>26</v>
      </c>
      <c r="AZ33">
        <v>26</v>
      </c>
    </row>
    <row r="34" spans="1:61">
      <c r="A34" s="39">
        <v>29</v>
      </c>
      <c r="B34" s="38">
        <f t="shared" si="2"/>
        <v>0</v>
      </c>
      <c r="C34" s="38">
        <f t="shared" si="3"/>
        <v>0</v>
      </c>
      <c r="D34" s="38">
        <f t="shared" si="4"/>
        <v>0</v>
      </c>
      <c r="E34" s="39">
        <v>29</v>
      </c>
      <c r="F34" s="38">
        <f t="shared" si="5"/>
        <v>0</v>
      </c>
      <c r="G34" s="38">
        <f t="shared" si="6"/>
        <v>0</v>
      </c>
      <c r="H34" s="38">
        <f t="shared" si="7"/>
        <v>0</v>
      </c>
      <c r="I34" s="39">
        <f t="shared" si="8"/>
        <v>0</v>
      </c>
      <c r="J34" s="17">
        <v>7</v>
      </c>
      <c r="K34" s="40">
        <f t="shared" si="0"/>
        <v>0</v>
      </c>
      <c r="L34" s="40">
        <f t="shared" si="9"/>
        <v>0</v>
      </c>
      <c r="M34" s="38">
        <f t="shared" si="16"/>
        <v>0</v>
      </c>
      <c r="N34" s="38">
        <f t="shared" si="10"/>
        <v>0</v>
      </c>
      <c r="O34" s="40">
        <f t="shared" si="11"/>
        <v>0</v>
      </c>
      <c r="P34" s="41">
        <f t="shared" si="12"/>
        <v>0</v>
      </c>
      <c r="Q34" s="42">
        <f t="shared" si="1"/>
        <v>0</v>
      </c>
      <c r="R34" s="39">
        <v>0.6</v>
      </c>
      <c r="S34" s="39">
        <v>0.4</v>
      </c>
      <c r="T34" s="42">
        <f t="shared" si="14"/>
        <v>0</v>
      </c>
      <c r="AM34">
        <v>27</v>
      </c>
      <c r="AZ34">
        <v>27</v>
      </c>
    </row>
    <row r="35" spans="1:61">
      <c r="A35" s="39">
        <v>30</v>
      </c>
      <c r="B35" s="38">
        <f t="shared" si="2"/>
        <v>0</v>
      </c>
      <c r="C35" s="38">
        <f t="shared" si="3"/>
        <v>0</v>
      </c>
      <c r="D35" s="38">
        <f t="shared" si="4"/>
        <v>0</v>
      </c>
      <c r="E35" s="39">
        <v>30</v>
      </c>
      <c r="F35" s="38">
        <f t="shared" si="5"/>
        <v>0</v>
      </c>
      <c r="G35" s="38">
        <f t="shared" si="6"/>
        <v>0</v>
      </c>
      <c r="H35" s="38">
        <f t="shared" si="7"/>
        <v>0</v>
      </c>
      <c r="I35" s="39">
        <f t="shared" si="8"/>
        <v>0</v>
      </c>
      <c r="J35" s="17">
        <v>26</v>
      </c>
      <c r="K35" s="40">
        <f t="shared" si="0"/>
        <v>0</v>
      </c>
      <c r="L35" s="40">
        <f t="shared" si="9"/>
        <v>0</v>
      </c>
      <c r="M35" s="38">
        <f t="shared" si="16"/>
        <v>0</v>
      </c>
      <c r="N35" s="38">
        <f t="shared" si="10"/>
        <v>0</v>
      </c>
      <c r="O35" s="40">
        <f t="shared" si="11"/>
        <v>0</v>
      </c>
      <c r="P35" s="41">
        <f t="shared" si="12"/>
        <v>0</v>
      </c>
      <c r="Q35" s="42">
        <f t="shared" si="1"/>
        <v>0</v>
      </c>
      <c r="R35" s="39">
        <v>0.6</v>
      </c>
      <c r="S35" s="39">
        <v>0.4</v>
      </c>
      <c r="T35" s="42">
        <f t="shared" si="14"/>
        <v>0</v>
      </c>
      <c r="AM35">
        <v>28</v>
      </c>
      <c r="AZ35">
        <v>28</v>
      </c>
    </row>
    <row r="36" spans="1:61">
      <c r="A36" s="39">
        <v>31</v>
      </c>
      <c r="B36" s="38">
        <f t="shared" si="2"/>
        <v>0</v>
      </c>
      <c r="C36" s="38">
        <f t="shared" si="3"/>
        <v>0</v>
      </c>
      <c r="D36" s="38">
        <f t="shared" si="4"/>
        <v>0</v>
      </c>
      <c r="E36" s="39">
        <v>31</v>
      </c>
      <c r="F36" s="38">
        <f t="shared" si="5"/>
        <v>0</v>
      </c>
      <c r="G36" s="38">
        <f t="shared" si="6"/>
        <v>0</v>
      </c>
      <c r="H36" s="38">
        <f t="shared" si="7"/>
        <v>0</v>
      </c>
      <c r="I36" s="39">
        <f t="shared" si="8"/>
        <v>0.21</v>
      </c>
      <c r="J36" s="17">
        <v>11</v>
      </c>
      <c r="K36" s="40">
        <f t="shared" si="0"/>
        <v>0</v>
      </c>
      <c r="L36" s="40">
        <f t="shared" si="9"/>
        <v>0</v>
      </c>
      <c r="M36" s="38">
        <f t="shared" si="16"/>
        <v>0</v>
      </c>
      <c r="N36" s="38">
        <f t="shared" si="10"/>
        <v>0</v>
      </c>
      <c r="O36" s="40">
        <f t="shared" si="11"/>
        <v>0</v>
      </c>
      <c r="P36" s="41">
        <f t="shared" si="12"/>
        <v>0.58333333333333326</v>
      </c>
      <c r="Q36" s="42">
        <f t="shared" si="1"/>
        <v>0</v>
      </c>
      <c r="R36" s="39">
        <v>0.6</v>
      </c>
      <c r="S36" s="39">
        <v>0.4</v>
      </c>
      <c r="T36" s="42">
        <f t="shared" si="14"/>
        <v>0</v>
      </c>
      <c r="AM36">
        <v>29</v>
      </c>
      <c r="AZ36">
        <v>29</v>
      </c>
    </row>
    <row r="37" spans="1:61">
      <c r="A37" s="39">
        <v>32</v>
      </c>
      <c r="B37" s="38">
        <f t="shared" si="2"/>
        <v>0</v>
      </c>
      <c r="C37" s="38">
        <f t="shared" si="3"/>
        <v>0</v>
      </c>
      <c r="D37" s="38">
        <f t="shared" si="4"/>
        <v>0</v>
      </c>
      <c r="E37" s="39">
        <v>32</v>
      </c>
      <c r="F37" s="38">
        <f t="shared" si="5"/>
        <v>0</v>
      </c>
      <c r="G37" s="38">
        <f t="shared" si="6"/>
        <v>0</v>
      </c>
      <c r="H37" s="38">
        <f t="shared" si="7"/>
        <v>0</v>
      </c>
      <c r="I37" s="39">
        <f t="shared" si="8"/>
        <v>0</v>
      </c>
      <c r="J37" s="17">
        <v>16</v>
      </c>
      <c r="K37" s="40">
        <f t="shared" si="0"/>
        <v>0</v>
      </c>
      <c r="L37" s="40">
        <f t="shared" si="9"/>
        <v>0</v>
      </c>
      <c r="M37" s="38">
        <f t="shared" si="16"/>
        <v>0</v>
      </c>
      <c r="N37" s="38">
        <f t="shared" si="10"/>
        <v>0</v>
      </c>
      <c r="O37" s="40">
        <f t="shared" si="11"/>
        <v>0</v>
      </c>
      <c r="P37" s="41">
        <f t="shared" si="12"/>
        <v>0</v>
      </c>
      <c r="Q37" s="42">
        <f t="shared" si="1"/>
        <v>0</v>
      </c>
      <c r="R37" s="39">
        <v>0.6</v>
      </c>
      <c r="S37" s="39">
        <v>0.4</v>
      </c>
      <c r="T37" s="42">
        <f t="shared" si="14"/>
        <v>0</v>
      </c>
      <c r="AM37">
        <v>30</v>
      </c>
      <c r="AZ37">
        <v>30</v>
      </c>
    </row>
    <row r="38" spans="1:61">
      <c r="A38" s="39">
        <v>33</v>
      </c>
      <c r="B38" s="38">
        <f t="shared" si="2"/>
        <v>15.037500000000001</v>
      </c>
      <c r="C38" s="38">
        <f t="shared" si="3"/>
        <v>15.037500000000001</v>
      </c>
      <c r="D38" s="38">
        <f t="shared" si="4"/>
        <v>15.037500000000001</v>
      </c>
      <c r="E38" s="39">
        <v>33</v>
      </c>
      <c r="F38" s="38">
        <f t="shared" si="5"/>
        <v>16.862749999999998</v>
      </c>
      <c r="G38" s="38">
        <f t="shared" si="6"/>
        <v>16.862749999999998</v>
      </c>
      <c r="H38" s="38">
        <f t="shared" si="7"/>
        <v>16.862749999999998</v>
      </c>
      <c r="I38" s="39">
        <f t="shared" si="8"/>
        <v>0</v>
      </c>
      <c r="J38" s="17">
        <v>27</v>
      </c>
      <c r="K38" s="40">
        <f t="shared" si="0"/>
        <v>0</v>
      </c>
      <c r="L38" s="40">
        <f t="shared" si="9"/>
        <v>0</v>
      </c>
      <c r="M38" s="38">
        <f t="shared" si="16"/>
        <v>0</v>
      </c>
      <c r="N38" s="38">
        <f t="shared" si="10"/>
        <v>0</v>
      </c>
      <c r="O38" s="40">
        <f t="shared" si="11"/>
        <v>0</v>
      </c>
      <c r="P38" s="41">
        <f t="shared" si="12"/>
        <v>0</v>
      </c>
      <c r="Q38" s="42">
        <f t="shared" si="1"/>
        <v>0</v>
      </c>
      <c r="R38" s="39">
        <v>0.6</v>
      </c>
      <c r="S38" s="39">
        <v>0.4</v>
      </c>
      <c r="T38" s="42">
        <f t="shared" si="14"/>
        <v>0</v>
      </c>
      <c r="AM38">
        <v>31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Z38">
        <v>31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</row>
    <row r="39" spans="1:61">
      <c r="A39" s="39">
        <v>34</v>
      </c>
      <c r="B39" s="38">
        <f t="shared" si="2"/>
        <v>15.037500000000001</v>
      </c>
      <c r="C39" s="38">
        <f t="shared" si="3"/>
        <v>15.037500000000001</v>
      </c>
      <c r="D39" s="38">
        <f t="shared" si="4"/>
        <v>15.037500000000001</v>
      </c>
      <c r="E39" s="39">
        <v>34</v>
      </c>
      <c r="F39" s="38">
        <f t="shared" si="5"/>
        <v>16.862749999999998</v>
      </c>
      <c r="G39" s="38">
        <f t="shared" si="6"/>
        <v>16.862749999999998</v>
      </c>
      <c r="H39" s="38">
        <f t="shared" si="7"/>
        <v>16.862749999999998</v>
      </c>
      <c r="I39" s="39">
        <f t="shared" si="8"/>
        <v>0</v>
      </c>
      <c r="J39" s="17">
        <v>18</v>
      </c>
      <c r="K39" s="40">
        <f t="shared" si="0"/>
        <v>0</v>
      </c>
      <c r="L39" s="40">
        <f t="shared" si="9"/>
        <v>0</v>
      </c>
      <c r="M39" s="38">
        <f t="shared" si="16"/>
        <v>0</v>
      </c>
      <c r="N39" s="38">
        <f t="shared" si="10"/>
        <v>0</v>
      </c>
      <c r="O39" s="40">
        <f t="shared" si="11"/>
        <v>0</v>
      </c>
      <c r="P39" s="41">
        <f t="shared" si="12"/>
        <v>0</v>
      </c>
      <c r="Q39" s="42">
        <f t="shared" si="1"/>
        <v>0</v>
      </c>
      <c r="R39" s="39">
        <v>0.6</v>
      </c>
      <c r="S39" s="39">
        <v>0.4</v>
      </c>
      <c r="T39" s="42">
        <f t="shared" si="14"/>
        <v>0</v>
      </c>
      <c r="AM39">
        <v>32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Z39">
        <v>32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</row>
    <row r="40" spans="1:61">
      <c r="A40" s="39">
        <v>35</v>
      </c>
      <c r="B40" s="38">
        <f t="shared" si="2"/>
        <v>8.2337499999999988</v>
      </c>
      <c r="C40" s="38">
        <f t="shared" si="3"/>
        <v>5.8535500000000003</v>
      </c>
      <c r="D40" s="38">
        <f t="shared" si="4"/>
        <v>2.4787499999999998</v>
      </c>
      <c r="E40" s="39">
        <v>35</v>
      </c>
      <c r="F40" s="38">
        <f t="shared" si="5"/>
        <v>6.2912499999999998</v>
      </c>
      <c r="G40" s="38">
        <f t="shared" si="6"/>
        <v>2.3409999999999997</v>
      </c>
      <c r="H40" s="38">
        <f t="shared" si="7"/>
        <v>0.56249999999999989</v>
      </c>
      <c r="I40" s="39">
        <f t="shared" si="8"/>
        <v>1.2516</v>
      </c>
      <c r="J40" s="17">
        <v>35</v>
      </c>
      <c r="K40" s="40">
        <f t="shared" si="0"/>
        <v>9.2626910880000004</v>
      </c>
      <c r="L40" s="40">
        <f t="shared" si="9"/>
        <v>6.1436819849999997</v>
      </c>
      <c r="M40" s="38">
        <f t="shared" si="16"/>
        <v>5.5576146527999999</v>
      </c>
      <c r="N40" s="38">
        <f t="shared" si="10"/>
        <v>2.4574727940000001</v>
      </c>
      <c r="O40" s="40">
        <f t="shared" si="11"/>
        <v>8.0150874467999991</v>
      </c>
      <c r="P40" s="41">
        <f t="shared" si="12"/>
        <v>3.4766666666666666</v>
      </c>
      <c r="Q40" s="42">
        <f t="shared" si="1"/>
        <v>27.865787356707997</v>
      </c>
      <c r="R40" s="39">
        <v>0.6</v>
      </c>
      <c r="S40" s="39">
        <v>0.4</v>
      </c>
      <c r="T40" s="42">
        <f t="shared" si="14"/>
        <v>0</v>
      </c>
      <c r="AM40">
        <v>33</v>
      </c>
      <c r="AN40">
        <v>15.037500000000001</v>
      </c>
      <c r="AO40">
        <v>15.037500000000001</v>
      </c>
      <c r="AP40">
        <v>15.037500000000001</v>
      </c>
      <c r="AQ40">
        <v>15.037500000000001</v>
      </c>
      <c r="AR40">
        <v>15.037500000000001</v>
      </c>
      <c r="AS40">
        <v>15.037500000000001</v>
      </c>
      <c r="AT40">
        <v>15.037500000000001</v>
      </c>
      <c r="AU40">
        <v>15.037500000000001</v>
      </c>
      <c r="AV40">
        <v>15.037500000000001</v>
      </c>
      <c r="AZ40">
        <v>33</v>
      </c>
      <c r="BA40">
        <v>16.862749999999998</v>
      </c>
      <c r="BB40">
        <v>16.862749999999998</v>
      </c>
      <c r="BC40">
        <v>16.862749999999998</v>
      </c>
      <c r="BD40">
        <v>16.862749999999998</v>
      </c>
      <c r="BE40">
        <v>16.862749999999998</v>
      </c>
      <c r="BF40">
        <v>16.862749999999998</v>
      </c>
      <c r="BG40">
        <v>16.862749999999998</v>
      </c>
      <c r="BH40">
        <v>16.862749999999998</v>
      </c>
      <c r="BI40">
        <v>16.862749999999998</v>
      </c>
    </row>
    <row r="41" spans="1:61">
      <c r="A41" s="39">
        <v>36</v>
      </c>
      <c r="B41" s="38">
        <f t="shared" si="2"/>
        <v>14.792674999999999</v>
      </c>
      <c r="C41" s="38">
        <f t="shared" si="3"/>
        <v>12.082799999999999</v>
      </c>
      <c r="D41" s="38">
        <f t="shared" si="4"/>
        <v>10.423375</v>
      </c>
      <c r="E41" s="39">
        <v>36</v>
      </c>
      <c r="F41" s="38">
        <f t="shared" si="5"/>
        <v>28.258749999999996</v>
      </c>
      <c r="G41" s="38">
        <f t="shared" si="6"/>
        <v>27.865825000000001</v>
      </c>
      <c r="H41" s="38">
        <f t="shared" si="7"/>
        <v>24.785734999999995</v>
      </c>
      <c r="I41" s="39">
        <f t="shared" si="8"/>
        <v>0.42709999999999998</v>
      </c>
      <c r="J41" s="17">
        <v>2</v>
      </c>
      <c r="K41" s="40">
        <f t="shared" si="0"/>
        <v>5.9128658281249988</v>
      </c>
      <c r="L41" s="40">
        <f t="shared" si="9"/>
        <v>12.010575731374999</v>
      </c>
      <c r="M41" s="38">
        <f t="shared" si="16"/>
        <v>3.5477194968749992</v>
      </c>
      <c r="N41" s="38">
        <f t="shared" si="10"/>
        <v>4.8042302925499998</v>
      </c>
      <c r="O41" s="40">
        <f t="shared" si="11"/>
        <v>8.3519497894249994</v>
      </c>
      <c r="P41" s="41">
        <f t="shared" si="12"/>
        <v>1.1863888888888887</v>
      </c>
      <c r="Q41" s="42">
        <f>+P41*O41</f>
        <v>9.9086604307317128</v>
      </c>
      <c r="R41" s="39">
        <v>0.6</v>
      </c>
      <c r="S41" s="39">
        <v>0.4</v>
      </c>
      <c r="T41" s="42">
        <f t="shared" si="14"/>
        <v>0</v>
      </c>
      <c r="AM41">
        <v>34</v>
      </c>
      <c r="AN41">
        <v>15.037500000000001</v>
      </c>
      <c r="AO41">
        <v>15.037500000000001</v>
      </c>
      <c r="AP41">
        <v>15.037500000000001</v>
      </c>
      <c r="AQ41">
        <v>15.037500000000001</v>
      </c>
      <c r="AR41">
        <v>15.037500000000001</v>
      </c>
      <c r="AS41">
        <v>15.037500000000001</v>
      </c>
      <c r="AT41">
        <v>15.037500000000001</v>
      </c>
      <c r="AU41">
        <v>15.037500000000001</v>
      </c>
      <c r="AV41">
        <v>15.037500000000001</v>
      </c>
      <c r="AZ41">
        <v>34</v>
      </c>
      <c r="BA41">
        <v>16.862749999999998</v>
      </c>
      <c r="BB41">
        <v>16.862749999999998</v>
      </c>
      <c r="BC41">
        <v>16.862749999999998</v>
      </c>
      <c r="BD41">
        <v>16.862749999999998</v>
      </c>
      <c r="BE41">
        <v>16.862749999999998</v>
      </c>
      <c r="BF41">
        <v>16.862749999999998</v>
      </c>
      <c r="BG41">
        <v>16.862749999999998</v>
      </c>
      <c r="BH41">
        <v>16.862749999999998</v>
      </c>
      <c r="BI41">
        <v>16.862749999999998</v>
      </c>
    </row>
    <row r="42" spans="1:61">
      <c r="K42" s="46">
        <f t="shared" ref="K42:Q42" si="18">SUM(K6:K41)</f>
        <v>209.10617285362497</v>
      </c>
      <c r="L42" s="46">
        <f t="shared" si="18"/>
        <v>266.89784787262505</v>
      </c>
      <c r="M42" s="46">
        <f t="shared" si="18"/>
        <v>152.97735371217493</v>
      </c>
      <c r="N42" s="46">
        <f t="shared" si="18"/>
        <v>64.710614149050002</v>
      </c>
      <c r="O42" s="46">
        <f t="shared" si="18"/>
        <v>217.68796786122499</v>
      </c>
      <c r="P42" s="46">
        <f t="shared" si="18"/>
        <v>73.996388888888887</v>
      </c>
      <c r="Q42" s="46">
        <f t="shared" si="18"/>
        <v>1110.0011834645229</v>
      </c>
      <c r="AM42">
        <v>35</v>
      </c>
      <c r="AN42">
        <v>6.8249999999999993</v>
      </c>
      <c r="AO42">
        <v>8.4499999999999993</v>
      </c>
      <c r="AP42">
        <v>10.444999999999999</v>
      </c>
      <c r="AQ42">
        <v>4.5250000000000004</v>
      </c>
      <c r="AR42">
        <v>6.2299999999999995</v>
      </c>
      <c r="AS42">
        <v>7.7249999999999996</v>
      </c>
      <c r="AT42">
        <v>0.15000000000000002</v>
      </c>
      <c r="AU42">
        <v>3.0249999999999999</v>
      </c>
      <c r="AV42">
        <v>5.8999999999999995</v>
      </c>
      <c r="AZ42">
        <v>35</v>
      </c>
      <c r="BA42">
        <v>1.4</v>
      </c>
      <c r="BB42">
        <v>5.6499999999999995</v>
      </c>
      <c r="BC42">
        <v>15.695</v>
      </c>
      <c r="BD42">
        <v>0</v>
      </c>
      <c r="BE42">
        <v>2.3499999999999996</v>
      </c>
      <c r="BF42">
        <v>6.4499999999999993</v>
      </c>
      <c r="BG42">
        <v>0</v>
      </c>
      <c r="BH42">
        <v>0</v>
      </c>
      <c r="BI42">
        <v>2.2499999999999996</v>
      </c>
    </row>
    <row r="43" spans="1:61">
      <c r="O43" s="16"/>
      <c r="Q43" s="14" t="e">
        <f>+Q42/N2</f>
        <v>#VALUE!</v>
      </c>
      <c r="AM43">
        <v>36</v>
      </c>
      <c r="AN43">
        <v>8.75</v>
      </c>
      <c r="AO43">
        <v>12.304999999999998</v>
      </c>
      <c r="AP43">
        <v>28.512499999999999</v>
      </c>
      <c r="AQ43">
        <v>5.37</v>
      </c>
      <c r="AR43">
        <v>10.75</v>
      </c>
      <c r="AS43">
        <v>25.549999999999997</v>
      </c>
      <c r="AT43">
        <v>5.5</v>
      </c>
      <c r="AU43">
        <v>12.712499999999999</v>
      </c>
      <c r="AV43">
        <v>16.25</v>
      </c>
      <c r="AZ43">
        <v>36</v>
      </c>
      <c r="BA43">
        <v>25.9</v>
      </c>
      <c r="BB43">
        <v>28.65</v>
      </c>
      <c r="BC43">
        <v>31.924999999999997</v>
      </c>
      <c r="BD43">
        <v>24</v>
      </c>
      <c r="BE43">
        <v>31.732499999999998</v>
      </c>
      <c r="BF43">
        <v>29.875</v>
      </c>
      <c r="BG43">
        <v>22.349999999999998</v>
      </c>
      <c r="BH43">
        <v>25.368499999999997</v>
      </c>
      <c r="BI43">
        <v>28.35</v>
      </c>
    </row>
    <row r="46" spans="1:61">
      <c r="R46" s="21" t="s">
        <v>26</v>
      </c>
    </row>
    <row r="47" spans="1:61">
      <c r="S47" s="4" t="s">
        <v>0</v>
      </c>
      <c r="T47" s="4" t="s">
        <v>4</v>
      </c>
      <c r="U47" s="4" t="s">
        <v>5</v>
      </c>
      <c r="W47" s="4" t="s">
        <v>0</v>
      </c>
      <c r="X47" s="4" t="s">
        <v>4</v>
      </c>
      <c r="Y47" s="4" t="s">
        <v>5</v>
      </c>
    </row>
    <row r="48" spans="1:61">
      <c r="R48">
        <v>1</v>
      </c>
      <c r="S48" s="47">
        <v>1</v>
      </c>
      <c r="T48" s="47">
        <v>1</v>
      </c>
      <c r="U48" s="47">
        <v>1</v>
      </c>
      <c r="V48" s="48">
        <f>+I6</f>
        <v>0</v>
      </c>
      <c r="W48" s="48">
        <f>+V48*S48*$Y$1/100</f>
        <v>0</v>
      </c>
      <c r="X48" s="48">
        <f>+V48*T48*$Y$2/100</f>
        <v>0</v>
      </c>
      <c r="Y48" s="48">
        <f>+V48*U48*$Y$3/100</f>
        <v>0</v>
      </c>
      <c r="AA48">
        <v>1</v>
      </c>
    </row>
    <row r="49" spans="18:27">
      <c r="R49">
        <v>2</v>
      </c>
      <c r="S49" s="47">
        <v>1</v>
      </c>
      <c r="T49" s="47">
        <v>1</v>
      </c>
      <c r="U49" s="47">
        <v>1</v>
      </c>
      <c r="V49" s="48">
        <f t="shared" ref="V49:V83" si="19">+I7</f>
        <v>1</v>
      </c>
      <c r="W49" s="48">
        <f t="shared" ref="W49:W83" si="20">+V49*S49*$Y$1/100</f>
        <v>0.65</v>
      </c>
      <c r="X49" s="48">
        <f t="shared" ref="X49:X83" si="21">+V49*T49*$Y$2/100</f>
        <v>0.35</v>
      </c>
      <c r="Y49" s="48">
        <f t="shared" ref="Y49:Y83" si="22">+V49*U49*$Y$3/100</f>
        <v>0</v>
      </c>
      <c r="AA49">
        <v>1</v>
      </c>
    </row>
    <row r="50" spans="18:27">
      <c r="R50">
        <v>3</v>
      </c>
      <c r="S50" s="47">
        <v>1</v>
      </c>
      <c r="T50" s="47">
        <v>1</v>
      </c>
      <c r="U50" s="47">
        <v>1</v>
      </c>
      <c r="V50" s="48">
        <f t="shared" si="19"/>
        <v>1</v>
      </c>
      <c r="W50" s="48">
        <f t="shared" si="20"/>
        <v>0.65</v>
      </c>
      <c r="X50" s="48">
        <f t="shared" si="21"/>
        <v>0.35</v>
      </c>
      <c r="Y50" s="48">
        <f t="shared" si="22"/>
        <v>0</v>
      </c>
      <c r="AA50">
        <v>1</v>
      </c>
    </row>
    <row r="51" spans="18:27">
      <c r="R51">
        <v>4</v>
      </c>
      <c r="S51" s="47">
        <v>1</v>
      </c>
      <c r="T51" s="47">
        <v>1</v>
      </c>
      <c r="U51" s="47">
        <v>1</v>
      </c>
      <c r="V51" s="48">
        <f t="shared" si="19"/>
        <v>0</v>
      </c>
      <c r="W51" s="48">
        <f t="shared" si="20"/>
        <v>0</v>
      </c>
      <c r="X51" s="48">
        <f t="shared" si="21"/>
        <v>0</v>
      </c>
      <c r="Y51" s="48">
        <f t="shared" si="22"/>
        <v>0</v>
      </c>
      <c r="AA51">
        <v>1</v>
      </c>
    </row>
    <row r="52" spans="18:27">
      <c r="R52">
        <v>5</v>
      </c>
      <c r="S52" s="47">
        <v>1</v>
      </c>
      <c r="T52" s="47">
        <v>1</v>
      </c>
      <c r="U52" s="47">
        <v>1</v>
      </c>
      <c r="V52" s="48">
        <f t="shared" si="19"/>
        <v>1</v>
      </c>
      <c r="W52" s="48">
        <f t="shared" si="20"/>
        <v>0.65</v>
      </c>
      <c r="X52" s="48">
        <f t="shared" si="21"/>
        <v>0.35</v>
      </c>
      <c r="Y52" s="48">
        <f t="shared" si="22"/>
        <v>0</v>
      </c>
      <c r="AA52">
        <v>1</v>
      </c>
    </row>
    <row r="53" spans="18:27">
      <c r="R53">
        <v>6</v>
      </c>
      <c r="S53" s="47">
        <v>1</v>
      </c>
      <c r="T53" s="47">
        <v>1</v>
      </c>
      <c r="U53" s="47">
        <v>1</v>
      </c>
      <c r="V53" s="48">
        <f t="shared" si="19"/>
        <v>2</v>
      </c>
      <c r="W53" s="48">
        <f t="shared" si="20"/>
        <v>1.3</v>
      </c>
      <c r="X53" s="48">
        <f t="shared" si="21"/>
        <v>0.7</v>
      </c>
      <c r="Y53" s="48">
        <f t="shared" si="22"/>
        <v>0</v>
      </c>
      <c r="AA53">
        <v>1</v>
      </c>
    </row>
    <row r="54" spans="18:27">
      <c r="R54">
        <v>7</v>
      </c>
      <c r="S54" s="47">
        <v>1</v>
      </c>
      <c r="T54" s="47">
        <v>1</v>
      </c>
      <c r="U54" s="47">
        <v>1</v>
      </c>
      <c r="V54" s="48">
        <f t="shared" si="19"/>
        <v>1</v>
      </c>
      <c r="W54" s="48">
        <f t="shared" si="20"/>
        <v>0.65</v>
      </c>
      <c r="X54" s="48">
        <f t="shared" si="21"/>
        <v>0.35</v>
      </c>
      <c r="Y54" s="48">
        <f t="shared" si="22"/>
        <v>0</v>
      </c>
      <c r="AA54">
        <v>1</v>
      </c>
    </row>
    <row r="55" spans="18:27">
      <c r="R55">
        <v>8</v>
      </c>
      <c r="S55" s="47">
        <v>1</v>
      </c>
      <c r="T55" s="47">
        <v>1</v>
      </c>
      <c r="U55" s="47">
        <v>0.82400000000000007</v>
      </c>
      <c r="V55" s="48">
        <f t="shared" si="19"/>
        <v>4</v>
      </c>
      <c r="W55" s="48">
        <f t="shared" si="20"/>
        <v>2.6</v>
      </c>
      <c r="X55" s="48">
        <f t="shared" si="21"/>
        <v>1.4</v>
      </c>
      <c r="Y55" s="48">
        <f t="shared" si="22"/>
        <v>0</v>
      </c>
      <c r="AA55">
        <v>1</v>
      </c>
    </row>
    <row r="56" spans="18:27">
      <c r="R56">
        <v>9</v>
      </c>
      <c r="S56" s="47">
        <v>1</v>
      </c>
      <c r="T56" s="47">
        <v>0.82840000000000003</v>
      </c>
      <c r="U56" s="47">
        <v>0.7</v>
      </c>
      <c r="V56" s="48">
        <f t="shared" si="19"/>
        <v>1</v>
      </c>
      <c r="W56" s="48">
        <f t="shared" si="20"/>
        <v>0.65</v>
      </c>
      <c r="X56" s="48">
        <f t="shared" si="21"/>
        <v>0.28993999999999998</v>
      </c>
      <c r="Y56" s="48">
        <f t="shared" si="22"/>
        <v>0</v>
      </c>
      <c r="AA56">
        <v>1</v>
      </c>
    </row>
    <row r="57" spans="18:27">
      <c r="R57">
        <v>10</v>
      </c>
      <c r="S57" s="47">
        <v>0.91200000000000003</v>
      </c>
      <c r="T57" s="47">
        <v>0.74960000000000004</v>
      </c>
      <c r="U57" s="47">
        <v>0.61499999999999999</v>
      </c>
      <c r="V57" s="48">
        <f t="shared" si="19"/>
        <v>1</v>
      </c>
      <c r="W57" s="48">
        <f t="shared" si="20"/>
        <v>0.59279999999999999</v>
      </c>
      <c r="X57" s="48">
        <f t="shared" si="21"/>
        <v>0.26235999999999998</v>
      </c>
      <c r="Y57" s="48">
        <f t="shared" si="22"/>
        <v>0</v>
      </c>
      <c r="AA57">
        <v>1</v>
      </c>
    </row>
    <row r="58" spans="18:27">
      <c r="R58">
        <v>11</v>
      </c>
      <c r="S58" s="47">
        <v>0.88559999999999994</v>
      </c>
      <c r="T58" s="47">
        <v>0.74649999999999994</v>
      </c>
      <c r="U58" s="47">
        <v>0.34509999999999996</v>
      </c>
      <c r="V58" s="48">
        <f t="shared" si="19"/>
        <v>2</v>
      </c>
      <c r="W58" s="48">
        <f t="shared" si="20"/>
        <v>1.1512799999999999</v>
      </c>
      <c r="X58" s="48">
        <f t="shared" si="21"/>
        <v>0.52254999999999996</v>
      </c>
      <c r="Y58" s="48">
        <f t="shared" si="22"/>
        <v>0</v>
      </c>
      <c r="AA58">
        <v>1</v>
      </c>
    </row>
    <row r="59" spans="18:27">
      <c r="R59">
        <v>12</v>
      </c>
      <c r="S59" s="47">
        <v>0.76200000000000001</v>
      </c>
      <c r="T59" s="47">
        <v>0.5121</v>
      </c>
      <c r="U59" s="47">
        <v>0.24764999999999998</v>
      </c>
      <c r="V59" s="48">
        <f t="shared" si="19"/>
        <v>1</v>
      </c>
      <c r="W59" s="48">
        <f t="shared" si="20"/>
        <v>0.49530000000000002</v>
      </c>
      <c r="X59" s="48">
        <f t="shared" si="21"/>
        <v>0.17923500000000001</v>
      </c>
      <c r="Y59" s="48">
        <f t="shared" si="22"/>
        <v>0</v>
      </c>
      <c r="AA59">
        <v>1</v>
      </c>
    </row>
    <row r="60" spans="18:27">
      <c r="R60">
        <v>13</v>
      </c>
      <c r="S60" s="47">
        <v>0.85</v>
      </c>
      <c r="T60" s="47">
        <v>0.67460000000000009</v>
      </c>
      <c r="U60" s="47">
        <v>0.60020000000000007</v>
      </c>
      <c r="V60" s="48">
        <f t="shared" si="19"/>
        <v>0.75</v>
      </c>
      <c r="W60" s="48">
        <f t="shared" si="20"/>
        <v>0.41437499999999999</v>
      </c>
      <c r="X60" s="48">
        <f t="shared" si="21"/>
        <v>0.17708250000000003</v>
      </c>
      <c r="Y60" s="48">
        <f t="shared" si="22"/>
        <v>0</v>
      </c>
      <c r="AA60">
        <v>0.75</v>
      </c>
    </row>
    <row r="61" spans="18:27">
      <c r="R61">
        <v>14</v>
      </c>
      <c r="S61" s="47">
        <v>0.7</v>
      </c>
      <c r="T61" s="47">
        <v>0.34259999999999996</v>
      </c>
      <c r="U61" s="47">
        <v>0.15464999999999998</v>
      </c>
      <c r="V61" s="48">
        <f t="shared" si="19"/>
        <v>0</v>
      </c>
      <c r="W61" s="48">
        <f t="shared" si="20"/>
        <v>0</v>
      </c>
      <c r="X61" s="48">
        <f t="shared" si="21"/>
        <v>0</v>
      </c>
      <c r="Y61" s="48">
        <f t="shared" si="22"/>
        <v>0</v>
      </c>
      <c r="AA61">
        <v>1</v>
      </c>
    </row>
    <row r="62" spans="18:27">
      <c r="R62">
        <v>15</v>
      </c>
      <c r="S62" s="47">
        <v>0.58020000000000005</v>
      </c>
      <c r="T62" s="47">
        <v>0.2616</v>
      </c>
      <c r="U62" s="47">
        <v>0.13125000000000001</v>
      </c>
      <c r="V62" s="48">
        <f t="shared" si="19"/>
        <v>0</v>
      </c>
      <c r="W62" s="48">
        <f t="shared" si="20"/>
        <v>0</v>
      </c>
      <c r="X62" s="48">
        <f t="shared" si="21"/>
        <v>0</v>
      </c>
      <c r="Y62" s="48">
        <f t="shared" si="22"/>
        <v>0</v>
      </c>
      <c r="AA62">
        <v>1</v>
      </c>
    </row>
    <row r="63" spans="18:27">
      <c r="R63">
        <v>16</v>
      </c>
      <c r="S63" s="47">
        <v>0.45479999999999998</v>
      </c>
      <c r="T63" s="47">
        <v>0.24299999999999999</v>
      </c>
      <c r="U63" s="47">
        <v>8.249999999999999E-2</v>
      </c>
      <c r="V63" s="48">
        <f t="shared" si="19"/>
        <v>4</v>
      </c>
      <c r="W63" s="48">
        <f t="shared" si="20"/>
        <v>1.18248</v>
      </c>
      <c r="X63" s="48">
        <f t="shared" si="21"/>
        <v>0.34019999999999995</v>
      </c>
      <c r="Y63" s="48">
        <f t="shared" si="22"/>
        <v>0</v>
      </c>
      <c r="AA63">
        <v>1</v>
      </c>
    </row>
    <row r="64" spans="18:27">
      <c r="R64">
        <v>17</v>
      </c>
      <c r="S64" s="47">
        <v>0.34259999999999996</v>
      </c>
      <c r="T64" s="47">
        <v>0.16394999999999998</v>
      </c>
      <c r="U64" s="47">
        <v>6.3750000000000001E-2</v>
      </c>
      <c r="V64" s="48">
        <f t="shared" si="19"/>
        <v>0</v>
      </c>
      <c r="W64" s="48">
        <f t="shared" si="20"/>
        <v>0</v>
      </c>
      <c r="X64" s="48">
        <f t="shared" si="21"/>
        <v>0</v>
      </c>
      <c r="Y64" s="48">
        <f t="shared" si="22"/>
        <v>0</v>
      </c>
      <c r="AA64">
        <v>1</v>
      </c>
    </row>
    <row r="65" spans="18:27">
      <c r="R65">
        <v>18</v>
      </c>
      <c r="S65" s="47">
        <v>0.24764999999999998</v>
      </c>
      <c r="T65" s="47">
        <v>0.1275</v>
      </c>
      <c r="U65" s="47">
        <v>0</v>
      </c>
      <c r="V65" s="48">
        <f t="shared" si="19"/>
        <v>2</v>
      </c>
      <c r="W65" s="48">
        <f t="shared" si="20"/>
        <v>0.32194499999999998</v>
      </c>
      <c r="X65" s="48">
        <f t="shared" si="21"/>
        <v>8.925000000000001E-2</v>
      </c>
      <c r="Y65" s="48">
        <f t="shared" si="22"/>
        <v>0</v>
      </c>
      <c r="AA65">
        <v>1</v>
      </c>
    </row>
    <row r="66" spans="18:27">
      <c r="R66">
        <v>19</v>
      </c>
      <c r="S66" s="47">
        <v>0.14250000000000002</v>
      </c>
      <c r="T66" s="47">
        <v>0</v>
      </c>
      <c r="U66" s="47">
        <v>0</v>
      </c>
      <c r="V66" s="48">
        <f t="shared" si="19"/>
        <v>1</v>
      </c>
      <c r="W66" s="48">
        <f t="shared" si="20"/>
        <v>9.2625000000000013E-2</v>
      </c>
      <c r="X66" s="48">
        <f t="shared" si="21"/>
        <v>0</v>
      </c>
      <c r="Y66" s="48">
        <f t="shared" si="22"/>
        <v>0</v>
      </c>
      <c r="AA66">
        <v>1</v>
      </c>
    </row>
    <row r="67" spans="18:27">
      <c r="R67">
        <v>20</v>
      </c>
      <c r="S67" s="47">
        <v>0</v>
      </c>
      <c r="T67" s="47">
        <v>0</v>
      </c>
      <c r="U67" s="47">
        <v>0</v>
      </c>
      <c r="V67" s="48">
        <f t="shared" si="19"/>
        <v>0</v>
      </c>
      <c r="W67" s="48">
        <f t="shared" si="20"/>
        <v>0</v>
      </c>
      <c r="X67" s="48">
        <f t="shared" si="21"/>
        <v>0</v>
      </c>
      <c r="Y67" s="48">
        <f t="shared" si="22"/>
        <v>0</v>
      </c>
      <c r="AA67">
        <v>1</v>
      </c>
    </row>
    <row r="68" spans="18:27">
      <c r="R68">
        <v>21</v>
      </c>
      <c r="S68" s="47">
        <v>0</v>
      </c>
      <c r="T68" s="47">
        <v>0</v>
      </c>
      <c r="U68" s="47">
        <v>0</v>
      </c>
      <c r="V68" s="48">
        <f t="shared" si="19"/>
        <v>2</v>
      </c>
      <c r="W68" s="48">
        <f t="shared" si="20"/>
        <v>0</v>
      </c>
      <c r="X68" s="48">
        <f t="shared" si="21"/>
        <v>0</v>
      </c>
      <c r="Y68" s="48">
        <f t="shared" si="22"/>
        <v>0</v>
      </c>
      <c r="AA68">
        <v>1</v>
      </c>
    </row>
    <row r="69" spans="18:27">
      <c r="R69">
        <v>22</v>
      </c>
      <c r="S69" s="47">
        <v>0</v>
      </c>
      <c r="T69" s="47">
        <v>0</v>
      </c>
      <c r="U69" s="47">
        <v>0</v>
      </c>
      <c r="V69" s="48">
        <f t="shared" si="19"/>
        <v>0</v>
      </c>
      <c r="W69" s="48">
        <f t="shared" si="20"/>
        <v>0</v>
      </c>
      <c r="X69" s="48">
        <f t="shared" si="21"/>
        <v>0</v>
      </c>
      <c r="Y69" s="48">
        <f t="shared" si="22"/>
        <v>0</v>
      </c>
      <c r="AA69">
        <v>1</v>
      </c>
    </row>
    <row r="70" spans="18:27">
      <c r="R70">
        <v>23</v>
      </c>
      <c r="S70" s="47">
        <v>0</v>
      </c>
      <c r="T70" s="47">
        <v>0</v>
      </c>
      <c r="U70" s="47">
        <v>0</v>
      </c>
      <c r="V70" s="48">
        <f t="shared" si="19"/>
        <v>0</v>
      </c>
      <c r="W70" s="48">
        <f t="shared" si="20"/>
        <v>0</v>
      </c>
      <c r="X70" s="48">
        <f t="shared" si="21"/>
        <v>0</v>
      </c>
      <c r="Y70" s="48">
        <f t="shared" si="22"/>
        <v>0</v>
      </c>
      <c r="AA70">
        <v>1</v>
      </c>
    </row>
    <row r="71" spans="18:27">
      <c r="R71">
        <v>24</v>
      </c>
      <c r="S71" s="47">
        <v>0</v>
      </c>
      <c r="T71" s="47">
        <v>0</v>
      </c>
      <c r="U71" s="47">
        <v>0</v>
      </c>
      <c r="V71" s="48">
        <f t="shared" si="19"/>
        <v>0</v>
      </c>
      <c r="W71" s="48">
        <f t="shared" si="20"/>
        <v>0</v>
      </c>
      <c r="X71" s="48">
        <f t="shared" si="21"/>
        <v>0</v>
      </c>
      <c r="Y71" s="48">
        <f t="shared" si="22"/>
        <v>0</v>
      </c>
      <c r="AA71">
        <v>1</v>
      </c>
    </row>
    <row r="72" spans="18:27">
      <c r="R72">
        <v>25</v>
      </c>
      <c r="S72" s="47">
        <v>0</v>
      </c>
      <c r="T72" s="47">
        <v>0</v>
      </c>
      <c r="U72" s="47">
        <v>0</v>
      </c>
      <c r="V72" s="48">
        <f t="shared" si="19"/>
        <v>0</v>
      </c>
      <c r="W72" s="48">
        <f t="shared" si="20"/>
        <v>0</v>
      </c>
      <c r="X72" s="48">
        <f t="shared" si="21"/>
        <v>0</v>
      </c>
      <c r="Y72" s="48">
        <f t="shared" si="22"/>
        <v>0</v>
      </c>
      <c r="AA72">
        <v>1</v>
      </c>
    </row>
    <row r="73" spans="18:27">
      <c r="R73">
        <v>26</v>
      </c>
      <c r="S73" s="47">
        <v>0</v>
      </c>
      <c r="T73" s="47">
        <v>0</v>
      </c>
      <c r="U73" s="47">
        <v>0</v>
      </c>
      <c r="V73" s="48">
        <f t="shared" si="19"/>
        <v>0</v>
      </c>
      <c r="W73" s="48">
        <f t="shared" si="20"/>
        <v>0</v>
      </c>
      <c r="X73" s="48">
        <f t="shared" si="21"/>
        <v>0</v>
      </c>
      <c r="Y73" s="48">
        <f t="shared" si="22"/>
        <v>0</v>
      </c>
      <c r="AA73">
        <v>0</v>
      </c>
    </row>
    <row r="74" spans="18:27">
      <c r="R74">
        <v>27</v>
      </c>
      <c r="S74" s="47">
        <v>0</v>
      </c>
      <c r="T74" s="47">
        <v>0</v>
      </c>
      <c r="U74" s="47">
        <v>0</v>
      </c>
      <c r="V74" s="48">
        <f t="shared" si="19"/>
        <v>0</v>
      </c>
      <c r="W74" s="48">
        <f t="shared" si="20"/>
        <v>0</v>
      </c>
      <c r="X74" s="48">
        <f t="shared" si="21"/>
        <v>0</v>
      </c>
      <c r="Y74" s="48">
        <f t="shared" si="22"/>
        <v>0</v>
      </c>
      <c r="AA74">
        <v>0</v>
      </c>
    </row>
    <row r="75" spans="18:27">
      <c r="R75">
        <v>28</v>
      </c>
      <c r="S75" s="47">
        <v>0</v>
      </c>
      <c r="T75" s="47">
        <v>0</v>
      </c>
      <c r="U75" s="47">
        <v>0</v>
      </c>
      <c r="V75" s="48">
        <f t="shared" si="19"/>
        <v>0</v>
      </c>
      <c r="W75" s="48">
        <f t="shared" si="20"/>
        <v>0</v>
      </c>
      <c r="X75" s="48">
        <f t="shared" si="21"/>
        <v>0</v>
      </c>
      <c r="Y75" s="48">
        <f t="shared" si="22"/>
        <v>0</v>
      </c>
      <c r="AA75">
        <v>0</v>
      </c>
    </row>
    <row r="76" spans="18:27">
      <c r="R76">
        <v>29</v>
      </c>
      <c r="S76" s="47">
        <v>0</v>
      </c>
      <c r="T76" s="47">
        <v>0</v>
      </c>
      <c r="U76" s="47">
        <v>0</v>
      </c>
      <c r="V76" s="48">
        <f t="shared" si="19"/>
        <v>0</v>
      </c>
      <c r="W76" s="48">
        <f t="shared" si="20"/>
        <v>0</v>
      </c>
      <c r="X76" s="48">
        <f t="shared" si="21"/>
        <v>0</v>
      </c>
      <c r="Y76" s="48">
        <f t="shared" si="22"/>
        <v>0</v>
      </c>
      <c r="AA76">
        <v>0</v>
      </c>
    </row>
    <row r="77" spans="18:27">
      <c r="R77">
        <v>30</v>
      </c>
      <c r="S77" s="47">
        <v>0</v>
      </c>
      <c r="T77" s="47">
        <v>0</v>
      </c>
      <c r="U77" s="47">
        <v>0</v>
      </c>
      <c r="V77" s="48">
        <f t="shared" si="19"/>
        <v>0</v>
      </c>
      <c r="W77" s="48">
        <f t="shared" si="20"/>
        <v>0</v>
      </c>
      <c r="X77" s="48">
        <f t="shared" si="21"/>
        <v>0</v>
      </c>
      <c r="Y77" s="48">
        <f t="shared" si="22"/>
        <v>0</v>
      </c>
      <c r="AA77">
        <v>0</v>
      </c>
    </row>
    <row r="78" spans="18:27">
      <c r="R78">
        <v>31</v>
      </c>
      <c r="S78" s="47">
        <v>0</v>
      </c>
      <c r="T78" s="47">
        <v>0</v>
      </c>
      <c r="U78" s="47">
        <v>0</v>
      </c>
      <c r="V78" s="48">
        <f t="shared" si="19"/>
        <v>0.21</v>
      </c>
      <c r="W78" s="48">
        <f t="shared" si="20"/>
        <v>0</v>
      </c>
      <c r="X78" s="48">
        <f t="shared" si="21"/>
        <v>0</v>
      </c>
      <c r="Y78" s="48">
        <f t="shared" si="22"/>
        <v>0</v>
      </c>
      <c r="AA78">
        <v>0.21</v>
      </c>
    </row>
    <row r="79" spans="18:27">
      <c r="R79">
        <v>32</v>
      </c>
      <c r="S79" s="47">
        <v>0</v>
      </c>
      <c r="T79" s="47">
        <v>0</v>
      </c>
      <c r="U79" s="47">
        <v>0</v>
      </c>
      <c r="V79" s="48">
        <f t="shared" si="19"/>
        <v>0</v>
      </c>
      <c r="W79" s="48">
        <f t="shared" si="20"/>
        <v>0</v>
      </c>
      <c r="X79" s="48">
        <f t="shared" si="21"/>
        <v>0</v>
      </c>
      <c r="Y79" s="48">
        <f t="shared" si="22"/>
        <v>0</v>
      </c>
      <c r="AA79">
        <v>0.5</v>
      </c>
    </row>
    <row r="80" spans="18:27">
      <c r="R80">
        <v>33</v>
      </c>
      <c r="S80" s="47">
        <v>1</v>
      </c>
      <c r="T80" s="47">
        <v>1</v>
      </c>
      <c r="U80" s="47">
        <v>1</v>
      </c>
      <c r="V80" s="48">
        <f t="shared" si="19"/>
        <v>0</v>
      </c>
      <c r="W80" s="48">
        <f t="shared" si="20"/>
        <v>0</v>
      </c>
      <c r="X80" s="48">
        <f t="shared" si="21"/>
        <v>0</v>
      </c>
      <c r="Y80" s="48">
        <f t="shared" si="22"/>
        <v>0</v>
      </c>
      <c r="AA80">
        <v>0.5</v>
      </c>
    </row>
    <row r="81" spans="18:27">
      <c r="R81">
        <v>34</v>
      </c>
      <c r="S81" s="47">
        <v>1</v>
      </c>
      <c r="T81" s="47">
        <v>1</v>
      </c>
      <c r="U81" s="47">
        <v>1</v>
      </c>
      <c r="V81" s="48">
        <f t="shared" si="19"/>
        <v>0</v>
      </c>
      <c r="W81" s="48">
        <f t="shared" si="20"/>
        <v>0</v>
      </c>
      <c r="X81" s="48">
        <f t="shared" si="21"/>
        <v>0</v>
      </c>
      <c r="Y81" s="48">
        <f t="shared" si="22"/>
        <v>0</v>
      </c>
      <c r="AA81">
        <v>0.5</v>
      </c>
    </row>
    <row r="82" spans="18:27">
      <c r="R82">
        <v>35</v>
      </c>
      <c r="S82" s="47">
        <v>0.79320000000000013</v>
      </c>
      <c r="T82" s="47">
        <v>0.74960000000000004</v>
      </c>
      <c r="U82" s="47">
        <v>0.38009999999999999</v>
      </c>
      <c r="V82" s="48">
        <f t="shared" si="19"/>
        <v>1.2516</v>
      </c>
      <c r="W82" s="48">
        <f t="shared" si="20"/>
        <v>0.64529992800000013</v>
      </c>
      <c r="X82" s="48">
        <f t="shared" si="21"/>
        <v>0.32836977600000006</v>
      </c>
      <c r="Y82" s="48">
        <f t="shared" si="22"/>
        <v>0</v>
      </c>
      <c r="AA82">
        <v>0.41720000000000002</v>
      </c>
    </row>
    <row r="83" spans="18:27">
      <c r="R83">
        <v>36</v>
      </c>
      <c r="S83" s="47">
        <v>1</v>
      </c>
      <c r="T83" s="47">
        <v>0.90760000000000007</v>
      </c>
      <c r="U83" s="47">
        <v>1</v>
      </c>
      <c r="V83" s="48">
        <f t="shared" si="19"/>
        <v>0.42709999999999998</v>
      </c>
      <c r="W83" s="48">
        <f t="shared" si="20"/>
        <v>0.277615</v>
      </c>
      <c r="X83" s="48">
        <f t="shared" si="21"/>
        <v>0.13567258600000001</v>
      </c>
      <c r="Y83" s="48">
        <f t="shared" si="22"/>
        <v>0</v>
      </c>
      <c r="AA83">
        <v>0.42709999999999998</v>
      </c>
    </row>
    <row r="85" spans="18:27">
      <c r="W85">
        <f>SUM(W48:W83)</f>
        <v>12.323719928000001</v>
      </c>
      <c r="X85">
        <f>SUM(X48:X83)</f>
        <v>5.8246598619999999</v>
      </c>
      <c r="Y85">
        <f>SUM(Y48:Y83)</f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D5ED4-6DCB-384F-8A8E-EE7F74953232}">
  <dimension ref="A2:H58"/>
  <sheetViews>
    <sheetView topLeftCell="A34" zoomScale="150" zoomScaleNormal="150" workbookViewId="0">
      <selection activeCell="D48" sqref="D48"/>
    </sheetView>
  </sheetViews>
  <sheetFormatPr baseColWidth="10" defaultColWidth="11.1640625" defaultRowHeight="16"/>
  <cols>
    <col min="1" max="1" width="4" customWidth="1"/>
  </cols>
  <sheetData>
    <row r="2" spans="1:8">
      <c r="A2" s="31" t="s">
        <v>35</v>
      </c>
    </row>
    <row r="4" spans="1:8">
      <c r="A4" t="s">
        <v>36</v>
      </c>
    </row>
    <row r="5" spans="1:8">
      <c r="A5" t="s">
        <v>37</v>
      </c>
    </row>
    <row r="6" spans="1:8">
      <c r="A6" t="s">
        <v>38</v>
      </c>
    </row>
    <row r="7" spans="1:8">
      <c r="A7" t="s">
        <v>45</v>
      </c>
      <c r="H7" s="55" t="s">
        <v>46</v>
      </c>
    </row>
    <row r="8" spans="1:8">
      <c r="B8" t="s">
        <v>103</v>
      </c>
      <c r="H8" s="55"/>
    </row>
    <row r="10" spans="1:8">
      <c r="A10" s="31" t="s">
        <v>39</v>
      </c>
    </row>
    <row r="11" spans="1:8">
      <c r="A11" s="31">
        <v>1</v>
      </c>
      <c r="B11" t="s">
        <v>106</v>
      </c>
    </row>
    <row r="12" spans="1:8">
      <c r="A12" s="31"/>
      <c r="B12" t="s">
        <v>40</v>
      </c>
    </row>
    <row r="13" spans="1:8">
      <c r="A13" s="31"/>
    </row>
    <row r="14" spans="1:8">
      <c r="A14" s="31">
        <v>2</v>
      </c>
      <c r="B14" t="s">
        <v>104</v>
      </c>
    </row>
    <row r="15" spans="1:8">
      <c r="A15" s="31"/>
    </row>
    <row r="16" spans="1:8">
      <c r="A16" s="31">
        <v>3</v>
      </c>
      <c r="B16" t="s">
        <v>107</v>
      </c>
    </row>
    <row r="17" spans="1:2">
      <c r="A17" s="31"/>
    </row>
    <row r="18" spans="1:2">
      <c r="A18" s="31">
        <v>4</v>
      </c>
      <c r="B18" t="s">
        <v>62</v>
      </c>
    </row>
    <row r="19" spans="1:2">
      <c r="A19" s="31"/>
    </row>
    <row r="20" spans="1:2">
      <c r="A20" s="31">
        <v>5</v>
      </c>
      <c r="B20" t="s">
        <v>41</v>
      </c>
    </row>
    <row r="21" spans="1:2">
      <c r="A21" s="31"/>
    </row>
    <row r="22" spans="1:2">
      <c r="A22" s="31">
        <v>6</v>
      </c>
      <c r="B22" t="s">
        <v>108</v>
      </c>
    </row>
    <row r="23" spans="1:2">
      <c r="A23" s="31"/>
    </row>
    <row r="24" spans="1:2">
      <c r="A24" s="31">
        <v>7</v>
      </c>
      <c r="B24" t="s">
        <v>109</v>
      </c>
    </row>
    <row r="25" spans="1:2">
      <c r="A25" s="31"/>
      <c r="B25" s="64"/>
    </row>
    <row r="26" spans="1:2">
      <c r="A26" s="31">
        <v>8</v>
      </c>
      <c r="B26" t="s">
        <v>105</v>
      </c>
    </row>
    <row r="27" spans="1:2">
      <c r="A27" s="31"/>
    </row>
    <row r="28" spans="1:2">
      <c r="A28" s="31">
        <v>9</v>
      </c>
      <c r="B28" t="s">
        <v>43</v>
      </c>
    </row>
    <row r="29" spans="1:2">
      <c r="A29" s="31"/>
    </row>
    <row r="30" spans="1:2">
      <c r="A30" s="31">
        <v>10</v>
      </c>
      <c r="B30" t="s">
        <v>44</v>
      </c>
    </row>
    <row r="31" spans="1:2">
      <c r="A31" s="31"/>
    </row>
    <row r="32" spans="1:2">
      <c r="A32" s="31">
        <v>11</v>
      </c>
      <c r="B32" t="s">
        <v>110</v>
      </c>
    </row>
    <row r="33" spans="1:4">
      <c r="A33" s="31"/>
    </row>
    <row r="34" spans="1:4">
      <c r="A34" s="31">
        <v>12</v>
      </c>
      <c r="B34" t="s">
        <v>47</v>
      </c>
    </row>
    <row r="36" spans="1:4">
      <c r="A36" s="31" t="s">
        <v>111</v>
      </c>
    </row>
    <row r="37" spans="1:4">
      <c r="A37" s="31">
        <v>1</v>
      </c>
      <c r="B37" t="s">
        <v>49</v>
      </c>
    </row>
    <row r="38" spans="1:4">
      <c r="A38" s="31">
        <v>2</v>
      </c>
      <c r="B38" t="s">
        <v>50</v>
      </c>
    </row>
    <row r="39" spans="1:4">
      <c r="A39" s="31"/>
      <c r="B39" s="2" t="s">
        <v>53</v>
      </c>
      <c r="C39" t="s">
        <v>51</v>
      </c>
    </row>
    <row r="40" spans="1:4">
      <c r="A40" s="31"/>
      <c r="B40" s="2" t="s">
        <v>58</v>
      </c>
      <c r="C40" t="s">
        <v>52</v>
      </c>
    </row>
    <row r="41" spans="1:4">
      <c r="A41" s="31">
        <v>3</v>
      </c>
      <c r="B41" t="s">
        <v>54</v>
      </c>
    </row>
    <row r="42" spans="1:4">
      <c r="A42" s="31"/>
      <c r="B42" s="2" t="s">
        <v>53</v>
      </c>
      <c r="C42" t="s">
        <v>51</v>
      </c>
    </row>
    <row r="43" spans="1:4">
      <c r="A43" s="31"/>
      <c r="B43" s="2" t="s">
        <v>58</v>
      </c>
      <c r="C43" t="s">
        <v>112</v>
      </c>
    </row>
    <row r="44" spans="1:4">
      <c r="A44" s="31">
        <v>4</v>
      </c>
      <c r="B44" s="21" t="s">
        <v>55</v>
      </c>
    </row>
    <row r="46" spans="1:4">
      <c r="A46" s="31" t="s">
        <v>113</v>
      </c>
    </row>
    <row r="47" spans="1:4">
      <c r="A47" s="31"/>
      <c r="D47" s="31" t="s">
        <v>114</v>
      </c>
    </row>
    <row r="48" spans="1:4">
      <c r="A48" s="31"/>
      <c r="D48" s="31" t="s">
        <v>127</v>
      </c>
    </row>
    <row r="49" spans="1:3">
      <c r="B49" s="2" t="s">
        <v>53</v>
      </c>
      <c r="C49" t="s">
        <v>48</v>
      </c>
    </row>
    <row r="50" spans="1:3">
      <c r="B50" s="2" t="s">
        <v>58</v>
      </c>
      <c r="C50" t="s">
        <v>57</v>
      </c>
    </row>
    <row r="51" spans="1:3">
      <c r="B51" s="2" t="s">
        <v>59</v>
      </c>
      <c r="C51" t="s">
        <v>56</v>
      </c>
    </row>
    <row r="53" spans="1:3">
      <c r="A53" s="31" t="s">
        <v>60</v>
      </c>
    </row>
    <row r="54" spans="1:3">
      <c r="B54" s="2" t="s">
        <v>53</v>
      </c>
      <c r="C54" t="s">
        <v>98</v>
      </c>
    </row>
    <row r="55" spans="1:3">
      <c r="B55" s="2" t="s">
        <v>58</v>
      </c>
      <c r="C55" t="s">
        <v>99</v>
      </c>
    </row>
    <row r="56" spans="1:3">
      <c r="B56" s="2" t="s">
        <v>59</v>
      </c>
      <c r="C56" t="s">
        <v>61</v>
      </c>
    </row>
    <row r="58" spans="1:3">
      <c r="A58" s="31" t="s">
        <v>101</v>
      </c>
    </row>
  </sheetData>
  <hyperlinks>
    <hyperlink ref="H7" r:id="rId1" display="https://oguard62.net/wp-content/uploads/2021/09/Yards-Per-Catch-Instructions.pdf" xr:uid="{8695B10D-4EDB-C042-8F2A-53655D01EBB1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2EA37-430F-9D42-B7C1-DDE4A3DF671D}">
  <dimension ref="A1:F32"/>
  <sheetViews>
    <sheetView zoomScale="150" zoomScaleNormal="150" workbookViewId="0">
      <selection activeCell="B29" sqref="B29"/>
    </sheetView>
  </sheetViews>
  <sheetFormatPr baseColWidth="10" defaultColWidth="11.1640625" defaultRowHeight="16"/>
  <sheetData>
    <row r="1" spans="1:6">
      <c r="A1" s="31" t="s">
        <v>29</v>
      </c>
    </row>
    <row r="2" spans="1:6">
      <c r="B2" s="31" t="s">
        <v>92</v>
      </c>
      <c r="C2" s="31" t="s">
        <v>93</v>
      </c>
      <c r="E2" s="32" t="s">
        <v>33</v>
      </c>
      <c r="F2" s="31" t="s">
        <v>94</v>
      </c>
    </row>
    <row r="3" spans="1:6">
      <c r="A3" s="56" t="s">
        <v>63</v>
      </c>
      <c r="B3" s="59" t="s">
        <v>0</v>
      </c>
      <c r="C3" s="57" t="s">
        <v>64</v>
      </c>
      <c r="D3" s="57"/>
      <c r="E3" s="58">
        <v>40</v>
      </c>
      <c r="F3" s="60">
        <v>10.4</v>
      </c>
    </row>
    <row r="4" spans="1:6">
      <c r="A4" s="56" t="s">
        <v>65</v>
      </c>
      <c r="B4" s="59" t="s">
        <v>5</v>
      </c>
      <c r="C4" s="57" t="s">
        <v>66</v>
      </c>
      <c r="D4" s="57"/>
      <c r="E4" s="58">
        <v>14</v>
      </c>
      <c r="F4" s="60">
        <v>7.3</v>
      </c>
    </row>
    <row r="5" spans="1:6">
      <c r="A5" s="56" t="s">
        <v>67</v>
      </c>
      <c r="B5" s="59" t="s">
        <v>5</v>
      </c>
      <c r="C5" s="57" t="s">
        <v>116</v>
      </c>
      <c r="D5" s="57"/>
      <c r="E5" s="58">
        <v>58</v>
      </c>
      <c r="F5" s="60">
        <v>58</v>
      </c>
    </row>
    <row r="6" spans="1:6">
      <c r="A6" s="56" t="s">
        <v>68</v>
      </c>
      <c r="B6" s="59" t="s">
        <v>5</v>
      </c>
      <c r="C6" s="57" t="s">
        <v>117</v>
      </c>
      <c r="D6" s="57"/>
      <c r="E6" s="58">
        <v>12</v>
      </c>
      <c r="F6" s="60">
        <v>12</v>
      </c>
    </row>
    <row r="7" spans="1:6">
      <c r="A7" s="56" t="s">
        <v>69</v>
      </c>
      <c r="B7" s="59" t="s">
        <v>5</v>
      </c>
      <c r="C7" s="57" t="s">
        <v>118</v>
      </c>
      <c r="D7" s="57"/>
      <c r="E7" s="58">
        <v>14</v>
      </c>
      <c r="F7" s="60">
        <v>4.8</v>
      </c>
    </row>
    <row r="8" spans="1:6">
      <c r="A8" s="56" t="s">
        <v>70</v>
      </c>
      <c r="B8" s="59" t="s">
        <v>5</v>
      </c>
      <c r="C8" s="57" t="s">
        <v>119</v>
      </c>
      <c r="D8" s="57"/>
      <c r="E8" s="58">
        <v>14</v>
      </c>
      <c r="F8" s="60">
        <v>12</v>
      </c>
    </row>
    <row r="9" spans="1:6">
      <c r="A9" s="56" t="s">
        <v>71</v>
      </c>
      <c r="B9" s="59" t="s">
        <v>5</v>
      </c>
      <c r="C9" s="57" t="s">
        <v>120</v>
      </c>
      <c r="D9" s="57"/>
      <c r="E9" s="58">
        <v>29</v>
      </c>
      <c r="F9" s="60">
        <v>12.5</v>
      </c>
    </row>
    <row r="10" spans="1:6">
      <c r="A10" s="56" t="s">
        <v>72</v>
      </c>
      <c r="B10" s="59" t="s">
        <v>5</v>
      </c>
      <c r="C10" s="57" t="s">
        <v>121</v>
      </c>
      <c r="D10" s="57"/>
      <c r="E10" s="58">
        <v>2</v>
      </c>
      <c r="F10" s="60">
        <v>2</v>
      </c>
    </row>
    <row r="11" spans="1:6">
      <c r="A11" s="56" t="s">
        <v>73</v>
      </c>
      <c r="B11" s="59" t="s">
        <v>5</v>
      </c>
      <c r="C11" s="57" t="s">
        <v>122</v>
      </c>
      <c r="D11" s="57"/>
      <c r="E11" s="58">
        <v>51</v>
      </c>
      <c r="F11" s="60">
        <v>11.5</v>
      </c>
    </row>
    <row r="12" spans="1:6">
      <c r="A12" s="56" t="s">
        <v>74</v>
      </c>
      <c r="B12" s="59" t="s">
        <v>5</v>
      </c>
      <c r="C12" s="57" t="s">
        <v>75</v>
      </c>
      <c r="D12" s="57"/>
      <c r="E12" s="58">
        <v>9</v>
      </c>
      <c r="F12" s="60">
        <v>6.7</v>
      </c>
    </row>
    <row r="13" spans="1:6">
      <c r="A13" s="56" t="s">
        <v>76</v>
      </c>
      <c r="B13" s="59" t="s">
        <v>4</v>
      </c>
      <c r="C13" s="57" t="s">
        <v>123</v>
      </c>
      <c r="D13" s="57"/>
      <c r="E13" s="58">
        <v>46</v>
      </c>
      <c r="F13" s="60">
        <v>12.5</v>
      </c>
    </row>
    <row r="14" spans="1:6">
      <c r="A14" s="56" t="s">
        <v>77</v>
      </c>
      <c r="B14" s="59" t="s">
        <v>91</v>
      </c>
      <c r="C14" s="57" t="s">
        <v>78</v>
      </c>
      <c r="D14" s="57"/>
      <c r="E14" s="58">
        <v>22</v>
      </c>
      <c r="F14" s="60">
        <v>9.1</v>
      </c>
    </row>
    <row r="15" spans="1:6">
      <c r="A15" s="56" t="s">
        <v>79</v>
      </c>
      <c r="B15" s="59" t="s">
        <v>5</v>
      </c>
      <c r="C15" s="57" t="s">
        <v>121</v>
      </c>
      <c r="D15" s="57"/>
      <c r="E15" s="58">
        <v>2</v>
      </c>
      <c r="F15" s="60">
        <v>2</v>
      </c>
    </row>
    <row r="16" spans="1:6">
      <c r="A16" s="56" t="s">
        <v>80</v>
      </c>
      <c r="B16" s="59" t="s">
        <v>5</v>
      </c>
      <c r="C16" s="57" t="s">
        <v>124</v>
      </c>
      <c r="D16" s="57"/>
      <c r="E16" s="58">
        <v>37</v>
      </c>
      <c r="F16" s="60">
        <v>37</v>
      </c>
    </row>
    <row r="17" spans="1:6">
      <c r="A17" s="56" t="s">
        <v>81</v>
      </c>
      <c r="B17" s="59" t="s">
        <v>5</v>
      </c>
      <c r="C17" s="57" t="s">
        <v>125</v>
      </c>
      <c r="D17" s="57"/>
      <c r="E17" s="58">
        <v>20</v>
      </c>
      <c r="F17" s="60">
        <v>13.7</v>
      </c>
    </row>
    <row r="18" spans="1:6">
      <c r="A18" s="56" t="s">
        <v>82</v>
      </c>
      <c r="B18" s="59" t="s">
        <v>5</v>
      </c>
      <c r="C18" s="57" t="s">
        <v>83</v>
      </c>
      <c r="D18" s="57"/>
      <c r="E18" s="58">
        <v>4</v>
      </c>
      <c r="F18" s="60">
        <v>4</v>
      </c>
    </row>
    <row r="19" spans="1:6">
      <c r="A19" s="56" t="s">
        <v>84</v>
      </c>
      <c r="B19" s="59" t="s">
        <v>0</v>
      </c>
      <c r="C19" s="57" t="s">
        <v>85</v>
      </c>
      <c r="D19" s="57"/>
      <c r="E19" s="58">
        <v>63</v>
      </c>
      <c r="F19" s="60">
        <v>17.5</v>
      </c>
    </row>
    <row r="20" spans="1:6">
      <c r="A20" s="56" t="s">
        <v>86</v>
      </c>
      <c r="B20" s="59" t="s">
        <v>5</v>
      </c>
      <c r="C20" s="57" t="s">
        <v>87</v>
      </c>
      <c r="D20" s="57"/>
      <c r="E20" s="58">
        <v>26</v>
      </c>
      <c r="F20" s="60">
        <v>8.6999999999999993</v>
      </c>
    </row>
    <row r="21" spans="1:6">
      <c r="A21" s="56" t="s">
        <v>88</v>
      </c>
      <c r="B21" s="59" t="s">
        <v>5</v>
      </c>
      <c r="C21" s="57" t="s">
        <v>126</v>
      </c>
      <c r="D21" s="57"/>
      <c r="E21" s="58">
        <v>-6</v>
      </c>
      <c r="F21" s="60">
        <v>-6</v>
      </c>
    </row>
    <row r="22" spans="1:6">
      <c r="A22" s="56" t="s">
        <v>89</v>
      </c>
      <c r="B22" s="59" t="s">
        <v>0</v>
      </c>
      <c r="C22" s="57" t="s">
        <v>90</v>
      </c>
      <c r="D22" s="57"/>
      <c r="E22" s="58">
        <v>37</v>
      </c>
      <c r="F22" s="60">
        <v>11.7</v>
      </c>
    </row>
    <row r="24" spans="1:6">
      <c r="A24" s="61" t="s">
        <v>95</v>
      </c>
    </row>
    <row r="25" spans="1:6">
      <c r="A25" s="61" t="s">
        <v>115</v>
      </c>
    </row>
    <row r="26" spans="1:6">
      <c r="B26" s="62"/>
    </row>
    <row r="28" spans="1:6">
      <c r="A28" s="62" t="s">
        <v>96</v>
      </c>
      <c r="B28" s="63"/>
    </row>
    <row r="29" spans="1:6">
      <c r="A29" s="63"/>
      <c r="B29" s="62" t="s">
        <v>128</v>
      </c>
    </row>
    <row r="30" spans="1:6">
      <c r="B30" s="62" t="s">
        <v>97</v>
      </c>
    </row>
    <row r="31" spans="1:6">
      <c r="B31" s="62" t="s">
        <v>100</v>
      </c>
    </row>
    <row r="32" spans="1:6">
      <c r="B32" s="62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Calculator</vt:lpstr>
      <vt:lpstr>Instructions</vt:lpstr>
      <vt:lpstr>Sample Output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Zarb</dc:creator>
  <cp:lastModifiedBy>Mark Zarb</cp:lastModifiedBy>
  <dcterms:created xsi:type="dcterms:W3CDTF">2026-08-05T15:38:13Z</dcterms:created>
  <dcterms:modified xsi:type="dcterms:W3CDTF">2026-08-06T19:48:16Z</dcterms:modified>
</cp:coreProperties>
</file>